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ШаблонКартаШухарта" sheetId="2" r:id="rId1"/>
    <sheet name="черновик1" sheetId="1" r:id="rId2"/>
  </sheets>
  <calcPr calcId="162913"/>
</workbook>
</file>

<file path=xl/calcChain.xml><?xml version="1.0" encoding="utf-8"?>
<calcChain xmlns="http://schemas.openxmlformats.org/spreadsheetml/2006/main">
  <c r="AF81" i="2" l="1"/>
  <c r="U122" i="2" l="1"/>
  <c r="U121" i="2"/>
  <c r="U94" i="2"/>
  <c r="U93" i="2"/>
  <c r="N9" i="2"/>
  <c r="U92" i="2"/>
  <c r="X44" i="2" l="1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43" i="2"/>
  <c r="C10" i="1"/>
  <c r="N14" i="2"/>
  <c r="S13" i="2"/>
  <c r="S11" i="2"/>
  <c r="CL44" i="2" l="1"/>
  <c r="CL45" i="2"/>
  <c r="CL46" i="2"/>
  <c r="CL47" i="2"/>
  <c r="CL48" i="2"/>
  <c r="CL49" i="2"/>
  <c r="CL50" i="2"/>
  <c r="CL51" i="2"/>
  <c r="CL52" i="2"/>
  <c r="CL53" i="2"/>
  <c r="CL54" i="2"/>
  <c r="CL55" i="2"/>
  <c r="CL56" i="2"/>
  <c r="CL57" i="2"/>
  <c r="CL58" i="2"/>
  <c r="CL59" i="2"/>
  <c r="CL60" i="2"/>
  <c r="CL61" i="2"/>
  <c r="CL62" i="2"/>
  <c r="CL63" i="2"/>
  <c r="CL64" i="2"/>
  <c r="CL65" i="2"/>
  <c r="CL66" i="2"/>
  <c r="CL67" i="2"/>
  <c r="CH44" i="2"/>
  <c r="CH45" i="2"/>
  <c r="CH46" i="2"/>
  <c r="CH47" i="2"/>
  <c r="CH48" i="2"/>
  <c r="CH49" i="2"/>
  <c r="CH50" i="2"/>
  <c r="CH51" i="2"/>
  <c r="CH52" i="2"/>
  <c r="CH53" i="2"/>
  <c r="CH54" i="2"/>
  <c r="CH55" i="2"/>
  <c r="CH56" i="2"/>
  <c r="CH57" i="2"/>
  <c r="CH58" i="2"/>
  <c r="CH59" i="2"/>
  <c r="CH60" i="2"/>
  <c r="CH61" i="2"/>
  <c r="CH62" i="2"/>
  <c r="CH63" i="2"/>
  <c r="CH64" i="2"/>
  <c r="CH65" i="2"/>
  <c r="CH66" i="2"/>
  <c r="CH67" i="2"/>
  <c r="CL43" i="2"/>
  <c r="CH43" i="2"/>
  <c r="CD64" i="2"/>
  <c r="CD45" i="2" l="1"/>
  <c r="U95" i="2"/>
  <c r="CP64" i="2" s="1"/>
  <c r="CT64" i="2" s="1"/>
  <c r="CD48" i="2"/>
  <c r="CD60" i="2"/>
  <c r="CD56" i="2"/>
  <c r="CD52" i="2"/>
  <c r="CD67" i="2"/>
  <c r="CD63" i="2"/>
  <c r="CD59" i="2"/>
  <c r="CD55" i="2"/>
  <c r="CD51" i="2"/>
  <c r="CD47" i="2"/>
  <c r="CD44" i="2"/>
  <c r="CD43" i="2"/>
  <c r="CD66" i="2"/>
  <c r="CD62" i="2"/>
  <c r="CD58" i="2"/>
  <c r="CD54" i="2"/>
  <c r="CD50" i="2"/>
  <c r="CD46" i="2"/>
  <c r="CD65" i="2"/>
  <c r="CD61" i="2"/>
  <c r="CD57" i="2"/>
  <c r="CD53" i="2"/>
  <c r="CD49" i="2"/>
  <c r="CX64" i="2" l="1"/>
  <c r="DB64" i="2" s="1"/>
  <c r="CP47" i="2"/>
  <c r="CT47" i="2" s="1"/>
  <c r="CX47" i="2"/>
  <c r="DB47" i="2" s="1"/>
  <c r="CX57" i="2"/>
  <c r="DB57" i="2" s="1"/>
  <c r="CP57" i="2"/>
  <c r="CT57" i="2" s="1"/>
  <c r="CP50" i="2"/>
  <c r="CT50" i="2" s="1"/>
  <c r="CX50" i="2"/>
  <c r="DB50" i="2" s="1"/>
  <c r="CP66" i="2"/>
  <c r="CT66" i="2" s="1"/>
  <c r="CX66" i="2"/>
  <c r="DB66" i="2" s="1"/>
  <c r="CP51" i="2"/>
  <c r="CT51" i="2" s="1"/>
  <c r="CX51" i="2"/>
  <c r="DB51" i="2" s="1"/>
  <c r="CP67" i="2"/>
  <c r="CT67" i="2" s="1"/>
  <c r="CX67" i="2"/>
  <c r="DB67" i="2" s="1"/>
  <c r="CX53" i="2"/>
  <c r="DB53" i="2" s="1"/>
  <c r="CP53" i="2"/>
  <c r="CT53" i="2" s="1"/>
  <c r="CP46" i="2"/>
  <c r="CT46" i="2" s="1"/>
  <c r="CX46" i="2"/>
  <c r="DB46" i="2" s="1"/>
  <c r="CP62" i="2"/>
  <c r="CT62" i="2" s="1"/>
  <c r="CX62" i="2"/>
  <c r="DB62" i="2" s="1"/>
  <c r="CP63" i="2"/>
  <c r="CT63" i="2" s="1"/>
  <c r="CX63" i="2"/>
  <c r="DB63" i="2" s="1"/>
  <c r="CX60" i="2"/>
  <c r="DB60" i="2" s="1"/>
  <c r="CP60" i="2"/>
  <c r="CT60" i="2" s="1"/>
  <c r="CX48" i="2"/>
  <c r="DB48" i="2" s="1"/>
  <c r="CP48" i="2"/>
  <c r="CT48" i="2" s="1"/>
  <c r="CX61" i="2"/>
  <c r="DB61" i="2" s="1"/>
  <c r="CP61" i="2"/>
  <c r="CT61" i="2" s="1"/>
  <c r="CP54" i="2"/>
  <c r="CT54" i="2" s="1"/>
  <c r="CX54" i="2"/>
  <c r="DB54" i="2" s="1"/>
  <c r="CX43" i="2"/>
  <c r="DB43" i="2" s="1"/>
  <c r="CP43" i="2"/>
  <c r="CT43" i="2" s="1"/>
  <c r="CP55" i="2"/>
  <c r="CT55" i="2" s="1"/>
  <c r="CX55" i="2"/>
  <c r="DB55" i="2" s="1"/>
  <c r="CX52" i="2"/>
  <c r="DB52" i="2" s="1"/>
  <c r="CP52" i="2"/>
  <c r="CT52" i="2" s="1"/>
  <c r="CX45" i="2"/>
  <c r="DB45" i="2" s="1"/>
  <c r="CP45" i="2"/>
  <c r="CT45" i="2" s="1"/>
  <c r="CX49" i="2"/>
  <c r="DB49" i="2" s="1"/>
  <c r="CP49" i="2"/>
  <c r="CT49" i="2" s="1"/>
  <c r="CX65" i="2"/>
  <c r="DB65" i="2" s="1"/>
  <c r="CP65" i="2"/>
  <c r="CT65" i="2" s="1"/>
  <c r="CP58" i="2"/>
  <c r="CT58" i="2" s="1"/>
  <c r="CX58" i="2"/>
  <c r="DB58" i="2" s="1"/>
  <c r="CX44" i="2"/>
  <c r="DB44" i="2" s="1"/>
  <c r="CP44" i="2"/>
  <c r="CT44" i="2" s="1"/>
  <c r="CP59" i="2"/>
  <c r="CT59" i="2" s="1"/>
  <c r="CX59" i="2"/>
  <c r="DB59" i="2" s="1"/>
  <c r="CX56" i="2"/>
  <c r="DB56" i="2" s="1"/>
  <c r="CP56" i="2"/>
  <c r="CT56" i="2" s="1"/>
  <c r="BY67" i="2" l="1"/>
  <c r="H18" i="1"/>
  <c r="C12" i="1" s="1"/>
  <c r="C13" i="1" s="1"/>
  <c r="BY44" i="2"/>
  <c r="H17" i="1"/>
  <c r="BY45" i="2" l="1"/>
  <c r="BY46" i="2"/>
  <c r="BY47" i="2"/>
  <c r="BY48" i="2"/>
  <c r="BY49" i="2"/>
  <c r="BY50" i="2"/>
  <c r="BY51" i="2"/>
  <c r="BY52" i="2"/>
  <c r="BY53" i="2"/>
  <c r="BY54" i="2"/>
  <c r="BY55" i="2"/>
  <c r="BY56" i="2"/>
  <c r="BY57" i="2"/>
  <c r="BY58" i="2"/>
  <c r="BY59" i="2"/>
  <c r="BY60" i="2"/>
  <c r="BY61" i="2"/>
  <c r="BY62" i="2"/>
  <c r="BY63" i="2"/>
  <c r="BY64" i="2"/>
  <c r="BY65" i="2"/>
  <c r="BY66" i="2"/>
  <c r="BY43" i="2"/>
  <c r="U196" i="2"/>
  <c r="BU46" i="2" l="1"/>
  <c r="BU50" i="2"/>
  <c r="BU54" i="2"/>
  <c r="BU58" i="2"/>
  <c r="BU62" i="2"/>
  <c r="BU66" i="2"/>
  <c r="BU53" i="2"/>
  <c r="BU65" i="2"/>
  <c r="BU47" i="2"/>
  <c r="BU51" i="2"/>
  <c r="BU55" i="2"/>
  <c r="BU59" i="2"/>
  <c r="BU63" i="2"/>
  <c r="BU67" i="2"/>
  <c r="BU52" i="2"/>
  <c r="BU60" i="2"/>
  <c r="BU43" i="2"/>
  <c r="BU45" i="2"/>
  <c r="BU57" i="2"/>
  <c r="BU44" i="2"/>
  <c r="BU48" i="2"/>
  <c r="BU56" i="2"/>
  <c r="BU64" i="2"/>
  <c r="BU49" i="2"/>
  <c r="BU61" i="2"/>
  <c r="BY68" i="2"/>
  <c r="M203" i="2" s="1"/>
  <c r="S24" i="2" s="1"/>
  <c r="U119" i="2"/>
  <c r="AJ52" i="2"/>
  <c r="AJ46" i="2" l="1"/>
  <c r="AJ44" i="2"/>
  <c r="AJ43" i="2"/>
  <c r="AJ45" i="2"/>
  <c r="AJ64" i="2"/>
  <c r="AJ51" i="2"/>
  <c r="AJ63" i="2"/>
  <c r="AJ56" i="2"/>
  <c r="AJ48" i="2"/>
  <c r="AJ67" i="2"/>
  <c r="AJ59" i="2"/>
  <c r="AJ57" i="2"/>
  <c r="AJ61" i="2"/>
  <c r="AJ53" i="2"/>
  <c r="AJ47" i="2"/>
  <c r="AJ65" i="2"/>
  <c r="AJ60" i="2"/>
  <c r="AJ55" i="2"/>
  <c r="AJ49" i="2"/>
  <c r="AJ66" i="2"/>
  <c r="AJ62" i="2"/>
  <c r="AJ58" i="2"/>
  <c r="AJ54" i="2"/>
  <c r="AJ50" i="2"/>
  <c r="AB70" i="2" l="1"/>
  <c r="M127" i="2" s="1"/>
  <c r="N24" i="2" s="1"/>
  <c r="G63" i="2"/>
  <c r="BC63" i="2" s="1"/>
  <c r="G55" i="2"/>
  <c r="BC55" i="2" s="1"/>
  <c r="G44" i="2"/>
  <c r="BC44" i="2" s="1"/>
  <c r="G45" i="2"/>
  <c r="BC45" i="2" s="1"/>
  <c r="G46" i="2"/>
  <c r="BC46" i="2" s="1"/>
  <c r="G47" i="2"/>
  <c r="BC47" i="2" s="1"/>
  <c r="G48" i="2"/>
  <c r="BC48" i="2" s="1"/>
  <c r="G49" i="2"/>
  <c r="BC49" i="2" s="1"/>
  <c r="G50" i="2"/>
  <c r="BC50" i="2" s="1"/>
  <c r="G51" i="2"/>
  <c r="BC51" i="2" s="1"/>
  <c r="G52" i="2"/>
  <c r="BC52" i="2" s="1"/>
  <c r="G53" i="2"/>
  <c r="BC53" i="2" s="1"/>
  <c r="G54" i="2"/>
  <c r="BC54" i="2" s="1"/>
  <c r="G56" i="2"/>
  <c r="BC56" i="2" s="1"/>
  <c r="G57" i="2"/>
  <c r="BC57" i="2" s="1"/>
  <c r="G58" i="2"/>
  <c r="BC58" i="2" s="1"/>
  <c r="G59" i="2"/>
  <c r="BC59" i="2" s="1"/>
  <c r="G60" i="2"/>
  <c r="BC60" i="2" s="1"/>
  <c r="G61" i="2"/>
  <c r="BC61" i="2" s="1"/>
  <c r="G62" i="2"/>
  <c r="BC62" i="2" s="1"/>
  <c r="G64" i="2"/>
  <c r="BC64" i="2" s="1"/>
  <c r="G65" i="2"/>
  <c r="BC65" i="2" s="1"/>
  <c r="G66" i="2"/>
  <c r="BC66" i="2" s="1"/>
  <c r="G67" i="2"/>
  <c r="BC67" i="2" s="1"/>
  <c r="G43" i="2"/>
  <c r="N21" i="2" l="1"/>
  <c r="N17" i="2"/>
  <c r="BC43" i="2"/>
  <c r="AB69" i="2"/>
  <c r="N19" i="2"/>
  <c r="BC70" i="2"/>
  <c r="P85" i="2" s="1"/>
  <c r="G68" i="2"/>
  <c r="P77" i="2" s="1"/>
  <c r="U156" i="2" s="1"/>
  <c r="X68" i="2"/>
  <c r="B34" i="1"/>
  <c r="B33" i="1"/>
  <c r="C33" i="1" s="1"/>
  <c r="H33" i="1"/>
  <c r="C34" i="1"/>
  <c r="H34" i="1"/>
  <c r="B35" i="1"/>
  <c r="C35" i="1" s="1"/>
  <c r="H35" i="1"/>
  <c r="B36" i="1"/>
  <c r="C36" i="1" s="1"/>
  <c r="H36" i="1"/>
  <c r="B37" i="1"/>
  <c r="C37" i="1" s="1"/>
  <c r="H37" i="1"/>
  <c r="B38" i="1"/>
  <c r="C38" i="1" s="1"/>
  <c r="H38" i="1"/>
  <c r="B39" i="1"/>
  <c r="C39" i="1" s="1"/>
  <c r="H39" i="1"/>
  <c r="B40" i="1"/>
  <c r="C40" i="1" s="1"/>
  <c r="H40" i="1"/>
  <c r="B41" i="1"/>
  <c r="C41" i="1"/>
  <c r="H41" i="1"/>
  <c r="B32" i="1"/>
  <c r="C32" i="1" s="1"/>
  <c r="H32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17" i="1"/>
  <c r="C17" i="1" s="1"/>
  <c r="P81" i="2" l="1"/>
  <c r="U158" i="2" s="1"/>
  <c r="AB72" i="2"/>
  <c r="AO44" i="2"/>
  <c r="AO48" i="2"/>
  <c r="AO52" i="2"/>
  <c r="AO56" i="2"/>
  <c r="AO60" i="2"/>
  <c r="AO64" i="2"/>
  <c r="AO45" i="2"/>
  <c r="AO53" i="2"/>
  <c r="AO61" i="2"/>
  <c r="AO46" i="2"/>
  <c r="AO50" i="2"/>
  <c r="AO54" i="2"/>
  <c r="AO58" i="2"/>
  <c r="AO62" i="2"/>
  <c r="AO66" i="2"/>
  <c r="AO43" i="2"/>
  <c r="AO47" i="2"/>
  <c r="AO51" i="2"/>
  <c r="AO55" i="2"/>
  <c r="AO59" i="2"/>
  <c r="AO63" i="2"/>
  <c r="AO67" i="2"/>
  <c r="AO49" i="2"/>
  <c r="AO57" i="2"/>
  <c r="AO65" i="2"/>
  <c r="H5" i="1"/>
  <c r="H6" i="1" s="1"/>
  <c r="H3" i="1"/>
  <c r="E5" i="1"/>
  <c r="E6" i="1" s="1"/>
  <c r="E3" i="1"/>
  <c r="B8" i="1"/>
  <c r="B6" i="1"/>
  <c r="B4" i="1"/>
  <c r="U157" i="2" l="1"/>
  <c r="AS44" i="2" s="1"/>
  <c r="U117" i="2"/>
  <c r="U118" i="2"/>
  <c r="AF45" i="2" s="1"/>
  <c r="AW47" i="2"/>
  <c r="AW44" i="2"/>
  <c r="AW48" i="2"/>
  <c r="AW52" i="2"/>
  <c r="AW56" i="2"/>
  <c r="AW60" i="2"/>
  <c r="AW64" i="2"/>
  <c r="AW43" i="2"/>
  <c r="AW45" i="2"/>
  <c r="AW49" i="2"/>
  <c r="AW57" i="2"/>
  <c r="AW61" i="2"/>
  <c r="AW46" i="2"/>
  <c r="AW50" i="2"/>
  <c r="AW54" i="2"/>
  <c r="AW58" i="2"/>
  <c r="AW62" i="2"/>
  <c r="AW66" i="2"/>
  <c r="AW51" i="2"/>
  <c r="AW55" i="2"/>
  <c r="AW59" i="2"/>
  <c r="AW63" i="2"/>
  <c r="AW67" i="2"/>
  <c r="AW53" i="2"/>
  <c r="AW65" i="2"/>
  <c r="H4" i="1"/>
  <c r="H8" i="1"/>
  <c r="E4" i="1"/>
  <c r="E8" i="1"/>
  <c r="AS56" i="2" l="1"/>
  <c r="AS50" i="2"/>
  <c r="AS59" i="2"/>
  <c r="AS66" i="2"/>
  <c r="AS57" i="2"/>
  <c r="AS53" i="2"/>
  <c r="AF43" i="2"/>
  <c r="AS49" i="2"/>
  <c r="AS55" i="2"/>
  <c r="AS62" i="2"/>
  <c r="AS46" i="2"/>
  <c r="AS45" i="2"/>
  <c r="AS52" i="2"/>
  <c r="AS67" i="2"/>
  <c r="AS51" i="2"/>
  <c r="AS58" i="2"/>
  <c r="AS43" i="2"/>
  <c r="AS64" i="2"/>
  <c r="AS48" i="2"/>
  <c r="AS65" i="2"/>
  <c r="AS63" i="2"/>
  <c r="AS47" i="2"/>
  <c r="AS54" i="2"/>
  <c r="AS61" i="2"/>
  <c r="AS60" i="2"/>
  <c r="AF56" i="2"/>
  <c r="AF60" i="2"/>
  <c r="AF55" i="2"/>
  <c r="AF62" i="2"/>
  <c r="AF63" i="2"/>
  <c r="AF66" i="2"/>
  <c r="AF53" i="2"/>
  <c r="AF59" i="2"/>
  <c r="AF46" i="2"/>
  <c r="AF57" i="2"/>
  <c r="AF67" i="2"/>
  <c r="AF50" i="2"/>
  <c r="AF61" i="2"/>
  <c r="AF64" i="2"/>
  <c r="AF48" i="2"/>
  <c r="AF47" i="2"/>
  <c r="AF54" i="2"/>
  <c r="AF44" i="2"/>
  <c r="AF65" i="2"/>
  <c r="AF49" i="2"/>
  <c r="AF52" i="2"/>
  <c r="AF51" i="2"/>
  <c r="AF58" i="2"/>
  <c r="AB44" i="2"/>
  <c r="AB49" i="2"/>
  <c r="AB65" i="2"/>
  <c r="AB51" i="2"/>
  <c r="AB67" i="2"/>
  <c r="AB60" i="2"/>
  <c r="AB54" i="2"/>
  <c r="AB45" i="2"/>
  <c r="AB53" i="2"/>
  <c r="AB55" i="2"/>
  <c r="AB62" i="2"/>
  <c r="AB66" i="2"/>
  <c r="AB52" i="2"/>
  <c r="AB48" i="2"/>
  <c r="AB59" i="2"/>
  <c r="AB43" i="2"/>
  <c r="AB61" i="2"/>
  <c r="AB47" i="2"/>
  <c r="AB63" i="2"/>
  <c r="AB56" i="2"/>
  <c r="AB50" i="2"/>
  <c r="AB58" i="2"/>
  <c r="AB64" i="2"/>
  <c r="AB57" i="2"/>
  <c r="AB46" i="2"/>
  <c r="BC68" i="2"/>
  <c r="BH55" i="2" s="1"/>
  <c r="BH56" i="2" l="1"/>
  <c r="BH61" i="2"/>
  <c r="BH63" i="2"/>
  <c r="BH57" i="2"/>
  <c r="BH59" i="2"/>
  <c r="BH43" i="2"/>
  <c r="BH64" i="2"/>
  <c r="BH58" i="2"/>
  <c r="BH45" i="2"/>
  <c r="BH67" i="2"/>
  <c r="BH51" i="2"/>
  <c r="BH53" i="2"/>
  <c r="BH60" i="2"/>
  <c r="BH62" i="2"/>
  <c r="BH50" i="2"/>
  <c r="BH52" i="2"/>
  <c r="BH49" i="2"/>
  <c r="BH66" i="2"/>
  <c r="BH44" i="2"/>
  <c r="BH47" i="2"/>
  <c r="BH65" i="2"/>
  <c r="BH54" i="2"/>
  <c r="BH48" i="2"/>
  <c r="BH46" i="2"/>
  <c r="BH68" i="2" l="1"/>
  <c r="BH70" i="2" s="1"/>
  <c r="U194" i="2" s="1"/>
  <c r="BM43" i="2" l="1"/>
  <c r="BM46" i="2"/>
  <c r="BM44" i="2"/>
  <c r="BM49" i="2"/>
  <c r="BM67" i="2"/>
  <c r="BM56" i="2"/>
  <c r="U195" i="2"/>
  <c r="BM55" i="2"/>
  <c r="BM57" i="2"/>
  <c r="BM52" i="2"/>
  <c r="BM51" i="2"/>
  <c r="BM53" i="2"/>
  <c r="BM48" i="2"/>
  <c r="BM63" i="2"/>
  <c r="BM64" i="2"/>
  <c r="BM61" i="2"/>
  <c r="BM59" i="2"/>
  <c r="BM45" i="2"/>
  <c r="BM58" i="2"/>
  <c r="BM54" i="2"/>
  <c r="BM62" i="2"/>
  <c r="BM60" i="2"/>
  <c r="BM50" i="2"/>
  <c r="BM66" i="2"/>
  <c r="BM47" i="2"/>
  <c r="BM65" i="2"/>
  <c r="BQ54" i="2" l="1"/>
  <c r="BQ53" i="2"/>
  <c r="BQ57" i="2"/>
  <c r="BQ52" i="2"/>
  <c r="BQ66" i="2"/>
  <c r="BQ55" i="2"/>
  <c r="BQ45" i="2"/>
  <c r="BQ65" i="2"/>
  <c r="BQ56" i="2"/>
  <c r="BQ47" i="2"/>
  <c r="BQ50" i="2"/>
  <c r="BQ67" i="2"/>
  <c r="BQ48" i="2"/>
  <c r="BQ44" i="2"/>
  <c r="BQ59" i="2"/>
  <c r="BQ43" i="2"/>
  <c r="BQ60" i="2"/>
  <c r="BQ51" i="2"/>
  <c r="BQ58" i="2"/>
  <c r="BQ46" i="2"/>
  <c r="BQ64" i="2"/>
  <c r="BQ49" i="2"/>
  <c r="BQ63" i="2"/>
  <c r="BQ62" i="2"/>
  <c r="BQ61" i="2"/>
</calcChain>
</file>

<file path=xl/sharedStrings.xml><?xml version="1.0" encoding="utf-8"?>
<sst xmlns="http://schemas.openxmlformats.org/spreadsheetml/2006/main" count="123" uniqueCount="96">
  <si>
    <t>Показатель:</t>
  </si>
  <si>
    <t>Нижняя контрольная граница</t>
  </si>
  <si>
    <t>Верхняя контрольная граница</t>
  </si>
  <si>
    <t>мг</t>
  </si>
  <si>
    <t>Результат анализа</t>
  </si>
  <si>
    <t>№ серии</t>
  </si>
  <si>
    <t>+σ=</t>
  </si>
  <si>
    <t>-σ=</t>
  </si>
  <si>
    <t>+2σ=</t>
  </si>
  <si>
    <t>-2σ=</t>
  </si>
  <si>
    <t>Отклонение от номинального, %</t>
  </si>
  <si>
    <t>Номинальное (среднее) значение</t>
  </si>
  <si>
    <t>1-ое измерение</t>
  </si>
  <si>
    <t>2-ое измерение</t>
  </si>
  <si>
    <t>3-е измерение</t>
  </si>
  <si>
    <t>PCI</t>
  </si>
  <si>
    <r>
      <rPr>
        <sz val="11"/>
        <color theme="1"/>
        <rFont val="Calibri"/>
        <family val="2"/>
        <charset val="204"/>
      </rPr>
      <t>σ</t>
    </r>
    <r>
      <rPr>
        <sz val="11"/>
        <color theme="1"/>
        <rFont val="Calibri"/>
        <family val="2"/>
      </rPr>
      <t xml:space="preserve"> ср</t>
    </r>
  </si>
  <si>
    <r>
      <t xml:space="preserve">S </t>
    </r>
    <r>
      <rPr>
        <sz val="8"/>
        <color theme="1"/>
        <rFont val="Calibri"/>
        <family val="2"/>
        <charset val="204"/>
        <scheme val="minor"/>
      </rPr>
      <t>(стандартное отклонение)</t>
    </r>
  </si>
  <si>
    <t>S ср</t>
  </si>
  <si>
    <t>1/С4</t>
  </si>
  <si>
    <t>Для трех определений</t>
  </si>
  <si>
    <t>Для 25 серий</t>
  </si>
  <si>
    <t>&lt;1 - процесс неприемлем; =1 - процесс на грани требуемых возможностей; &gt;1,33 - процесс приемлем</t>
  </si>
  <si>
    <t>Номер серии</t>
  </si>
  <si>
    <t>3-ое измерение</t>
  </si>
  <si>
    <t>R</t>
  </si>
  <si>
    <t>№</t>
  </si>
  <si>
    <t>R- размах= x(max)-x(min)</t>
  </si>
  <si>
    <t>∑=</t>
  </si>
  <si>
    <t>k=</t>
  </si>
  <si>
    <t>-количество подгрупп</t>
  </si>
  <si>
    <t>n=</t>
  </si>
  <si>
    <t>-количество измерений</t>
  </si>
  <si>
    <t>Центральная линия</t>
  </si>
  <si>
    <t>Верхняя линия</t>
  </si>
  <si>
    <t>D4=</t>
  </si>
  <si>
    <t>Нижняя линия</t>
  </si>
  <si>
    <t>D3=</t>
  </si>
  <si>
    <t>если объем выборкии (n) менее 7</t>
  </si>
  <si>
    <t>центр</t>
  </si>
  <si>
    <t>Верх</t>
  </si>
  <si>
    <t>Низ</t>
  </si>
  <si>
    <t>A2=</t>
  </si>
  <si>
    <t>R-карта</t>
  </si>
  <si>
    <t>Х-карта</t>
  </si>
  <si>
    <t>s-карта</t>
  </si>
  <si>
    <t>B4=</t>
  </si>
  <si>
    <t>B3=</t>
  </si>
  <si>
    <t>стан.откл</t>
  </si>
  <si>
    <t>Верхнее предельно допустимое зачение по НД</t>
  </si>
  <si>
    <t>Нижнее предельно допустимое зачение по НД</t>
  </si>
  <si>
    <t>d2=</t>
  </si>
  <si>
    <t>C4=</t>
  </si>
  <si>
    <t>PCI&lt;1 - процесс неприемлем; PCI=1 - процесс на грани требуемых возможностей; PCI&gt;1,33 - процесс приемлем</t>
  </si>
  <si>
    <t>PCI=</t>
  </si>
  <si>
    <t>Результаты для оценки управления процесса</t>
  </si>
  <si>
    <t>Среднее значение показателя</t>
  </si>
  <si>
    <t>результаты показателя</t>
  </si>
  <si>
    <t>Дополнительные линии</t>
  </si>
  <si>
    <t>Дополнительная линия 1</t>
  </si>
  <si>
    <t>Дополнительная линия 2</t>
  </si>
  <si>
    <t>Дополнительная линия -1</t>
  </si>
  <si>
    <t>Дополнительная линия -2</t>
  </si>
  <si>
    <t>Число серий, подвергаемых анализу</t>
  </si>
  <si>
    <t>Среднее значение показателей</t>
  </si>
  <si>
    <t>Среднее значение размахов</t>
  </si>
  <si>
    <t>Внутригрупповое стандартное отклонение</t>
  </si>
  <si>
    <t>Индекс возможности (PCI)</t>
  </si>
  <si>
    <t>Отчет по оценке управления процессом.</t>
  </si>
  <si>
    <t>Наименование  препарата</t>
  </si>
  <si>
    <t>Октанат</t>
  </si>
  <si>
    <t>Наименование процесса</t>
  </si>
  <si>
    <t>определение показателя</t>
  </si>
  <si>
    <t>Глицин</t>
  </si>
  <si>
    <t>Эталонное (номинальное) значение для показателя</t>
  </si>
  <si>
    <t>мг/мл</t>
  </si>
  <si>
    <t>Нижняя контрольная граница для показателя</t>
  </si>
  <si>
    <t>Верхняя контрольная граница для показателя</t>
  </si>
  <si>
    <t>1 этап. Результаты показателя.</t>
  </si>
  <si>
    <t>для R-значений</t>
  </si>
  <si>
    <t>для s-значений</t>
  </si>
  <si>
    <t>Заключение:</t>
  </si>
  <si>
    <t>Подпись</t>
  </si>
  <si>
    <t>Ф.И.О. первого исполнителя</t>
  </si>
  <si>
    <t>Дата</t>
  </si>
  <si>
    <t>Сотрудник ИЛ</t>
  </si>
  <si>
    <t>Менеджер по качеству</t>
  </si>
  <si>
    <t>стандартное отклонение R</t>
  </si>
  <si>
    <t>среднее значение R</t>
  </si>
  <si>
    <t>стандартное отклонение</t>
  </si>
  <si>
    <t>Среднее значение стандартных отклонений</t>
  </si>
  <si>
    <t xml:space="preserve">2 этап. R-карта - карта размахов. </t>
  </si>
  <si>
    <t>3 этап. X-карта - карта средних значений.</t>
  </si>
  <si>
    <t>4 этап. s-карта - карта стандартных отклонений.</t>
  </si>
  <si>
    <t>&lt;=Проверяем кол-во измерений (n)</t>
  </si>
  <si>
    <t>ДЛЯ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</si>
</sst>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0"/>
    <numFmt numFmtId="166" formatCode="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</font>
    <font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12"/>
      <color rgb="FF7030A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quotePrefix="1" applyFon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left"/>
    </xf>
    <xf numFmtId="2" fontId="0" fillId="0" borderId="0" xfId="0" applyNumberFormat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wrapText="1"/>
    </xf>
    <xf numFmtId="0" fontId="0" fillId="0" borderId="2" xfId="0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2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6" fillId="0" borderId="10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2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vertical="center" wrapText="1"/>
    </xf>
    <xf numFmtId="0" fontId="14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3" fillId="0" borderId="1" xfId="0" applyFont="1" applyBorder="1" applyAlignment="1"/>
    <xf numFmtId="0" fontId="12" fillId="0" borderId="22" xfId="0" applyNumberFormat="1" applyFont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6" fillId="0" borderId="0" xfId="0" applyNumberFormat="1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top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4" fillId="0" borderId="17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left" vertical="center"/>
    </xf>
    <xf numFmtId="0" fontId="12" fillId="0" borderId="2" xfId="0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right"/>
    </xf>
    <xf numFmtId="0" fontId="20" fillId="0" borderId="17" xfId="0" applyFont="1" applyBorder="1" applyAlignment="1">
      <alignment horizontal="right"/>
    </xf>
    <xf numFmtId="0" fontId="18" fillId="0" borderId="17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9" fillId="0" borderId="2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2" fontId="12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19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center" vertical="center"/>
    </xf>
    <xf numFmtId="0" fontId="17" fillId="0" borderId="21" xfId="0" applyNumberFormat="1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17" fillId="0" borderId="22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2" fontId="6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6" fontId="6" fillId="0" borderId="10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2" fontId="10" fillId="0" borderId="13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2" fontId="6" fillId="0" borderId="11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7" fillId="0" borderId="18" xfId="0" applyNumberFormat="1" applyFont="1" applyBorder="1" applyAlignment="1">
      <alignment horizontal="right"/>
    </xf>
    <xf numFmtId="164" fontId="17" fillId="0" borderId="0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R-</a:t>
            </a:r>
            <a:r>
              <a:rPr lang="ru-RU" b="1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ШаблонКартаШухарта!$X$43:$X$67</c:f>
              <c:numCache>
                <c:formatCode>0.00</c:formatCode>
                <c:ptCount val="25"/>
                <c:pt idx="0">
                  <c:v>0.5</c:v>
                </c:pt>
                <c:pt idx="1">
                  <c:v>0.10000000000000009</c:v>
                </c:pt>
                <c:pt idx="2">
                  <c:v>0.39999999999999991</c:v>
                </c:pt>
                <c:pt idx="3">
                  <c:v>0.10000000000000009</c:v>
                </c:pt>
                <c:pt idx="4">
                  <c:v>0.30000000000000004</c:v>
                </c:pt>
                <c:pt idx="5">
                  <c:v>0.10000000000000009</c:v>
                </c:pt>
                <c:pt idx="6">
                  <c:v>0.60000000000000009</c:v>
                </c:pt>
                <c:pt idx="7">
                  <c:v>0.10000000000000009</c:v>
                </c:pt>
                <c:pt idx="8">
                  <c:v>0.5</c:v>
                </c:pt>
                <c:pt idx="9">
                  <c:v>0.10000000000000009</c:v>
                </c:pt>
                <c:pt idx="10">
                  <c:v>0.60000000000000009</c:v>
                </c:pt>
                <c:pt idx="11">
                  <c:v>0.10000000000000009</c:v>
                </c:pt>
                <c:pt idx="12">
                  <c:v>0.59999999999999987</c:v>
                </c:pt>
                <c:pt idx="13">
                  <c:v>0.10000000000000009</c:v>
                </c:pt>
                <c:pt idx="14">
                  <c:v>0.5</c:v>
                </c:pt>
                <c:pt idx="15">
                  <c:v>0</c:v>
                </c:pt>
                <c:pt idx="16">
                  <c:v>0.19999999999999996</c:v>
                </c:pt>
                <c:pt idx="17">
                  <c:v>0.10000000000000009</c:v>
                </c:pt>
                <c:pt idx="18">
                  <c:v>0.60000000000000009</c:v>
                </c:pt>
                <c:pt idx="19">
                  <c:v>0.19999999999999973</c:v>
                </c:pt>
                <c:pt idx="20">
                  <c:v>0.7</c:v>
                </c:pt>
                <c:pt idx="21">
                  <c:v>0.10000000000000009</c:v>
                </c:pt>
                <c:pt idx="22">
                  <c:v>0.7</c:v>
                </c:pt>
                <c:pt idx="23">
                  <c:v>0.30000000000000027</c:v>
                </c:pt>
                <c:pt idx="24">
                  <c:v>0.49999999999999978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97-4508-B4D7-8EBF66269B28}"/>
            </c:ext>
          </c:extLst>
        </c:ser>
        <c:ser>
          <c:idx val="4"/>
          <c:order val="1"/>
          <c:tx>
            <c:v>Центральная линия</c:v>
          </c:tx>
          <c:spPr>
            <a:ln w="222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ШаблонКартаШухарта!$AB$43:$AB$67</c:f>
              <c:numCache>
                <c:formatCode>0.00</c:formatCode>
                <c:ptCount val="25"/>
                <c:pt idx="0">
                  <c:v>0.32400000000000007</c:v>
                </c:pt>
                <c:pt idx="1">
                  <c:v>0.32400000000000007</c:v>
                </c:pt>
                <c:pt idx="2">
                  <c:v>0.32400000000000007</c:v>
                </c:pt>
                <c:pt idx="3">
                  <c:v>0.32400000000000007</c:v>
                </c:pt>
                <c:pt idx="4">
                  <c:v>0.32400000000000007</c:v>
                </c:pt>
                <c:pt idx="5">
                  <c:v>0.32400000000000007</c:v>
                </c:pt>
                <c:pt idx="6">
                  <c:v>0.32400000000000007</c:v>
                </c:pt>
                <c:pt idx="7">
                  <c:v>0.32400000000000007</c:v>
                </c:pt>
                <c:pt idx="8">
                  <c:v>0.32400000000000007</c:v>
                </c:pt>
                <c:pt idx="9">
                  <c:v>0.32400000000000007</c:v>
                </c:pt>
                <c:pt idx="10">
                  <c:v>0.32400000000000007</c:v>
                </c:pt>
                <c:pt idx="11">
                  <c:v>0.32400000000000007</c:v>
                </c:pt>
                <c:pt idx="12">
                  <c:v>0.32400000000000007</c:v>
                </c:pt>
                <c:pt idx="13">
                  <c:v>0.32400000000000007</c:v>
                </c:pt>
                <c:pt idx="14">
                  <c:v>0.32400000000000007</c:v>
                </c:pt>
                <c:pt idx="15">
                  <c:v>0.32400000000000007</c:v>
                </c:pt>
                <c:pt idx="16">
                  <c:v>0.32400000000000007</c:v>
                </c:pt>
                <c:pt idx="17">
                  <c:v>0.32400000000000007</c:v>
                </c:pt>
                <c:pt idx="18">
                  <c:v>0.32400000000000007</c:v>
                </c:pt>
                <c:pt idx="19">
                  <c:v>0.32400000000000007</c:v>
                </c:pt>
                <c:pt idx="20">
                  <c:v>0.32400000000000007</c:v>
                </c:pt>
                <c:pt idx="21">
                  <c:v>0.32400000000000007</c:v>
                </c:pt>
                <c:pt idx="22">
                  <c:v>0.32400000000000007</c:v>
                </c:pt>
                <c:pt idx="23">
                  <c:v>0.32400000000000007</c:v>
                </c:pt>
                <c:pt idx="24">
                  <c:v>0.32400000000000007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F97-4508-B4D7-8EBF66269B28}"/>
            </c:ext>
          </c:extLst>
        </c:ser>
        <c:ser>
          <c:idx val="8"/>
          <c:order val="2"/>
          <c:tx>
            <c:v>Верхняя линия</c:v>
          </c:tx>
          <c:spPr>
            <a:ln w="2857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ШаблонКартаШухарта!$AF$43:$AF$67</c:f>
              <c:numCache>
                <c:formatCode>0.00</c:formatCode>
                <c:ptCount val="25"/>
                <c:pt idx="0">
                  <c:v>0.83430000000000026</c:v>
                </c:pt>
                <c:pt idx="1">
                  <c:v>0.83430000000000026</c:v>
                </c:pt>
                <c:pt idx="2">
                  <c:v>0.83430000000000026</c:v>
                </c:pt>
                <c:pt idx="3">
                  <c:v>0.83430000000000026</c:v>
                </c:pt>
                <c:pt idx="4">
                  <c:v>0.83430000000000026</c:v>
                </c:pt>
                <c:pt idx="5">
                  <c:v>0.83430000000000026</c:v>
                </c:pt>
                <c:pt idx="6">
                  <c:v>0.83430000000000026</c:v>
                </c:pt>
                <c:pt idx="7">
                  <c:v>0.83430000000000026</c:v>
                </c:pt>
                <c:pt idx="8">
                  <c:v>0.83430000000000026</c:v>
                </c:pt>
                <c:pt idx="9">
                  <c:v>0.83430000000000026</c:v>
                </c:pt>
                <c:pt idx="10">
                  <c:v>0.83430000000000026</c:v>
                </c:pt>
                <c:pt idx="11">
                  <c:v>0.83430000000000026</c:v>
                </c:pt>
                <c:pt idx="12">
                  <c:v>0.83430000000000026</c:v>
                </c:pt>
                <c:pt idx="13">
                  <c:v>0.83430000000000026</c:v>
                </c:pt>
                <c:pt idx="14">
                  <c:v>0.83430000000000026</c:v>
                </c:pt>
                <c:pt idx="15">
                  <c:v>0.83430000000000026</c:v>
                </c:pt>
                <c:pt idx="16">
                  <c:v>0.83430000000000026</c:v>
                </c:pt>
                <c:pt idx="17">
                  <c:v>0.83430000000000026</c:v>
                </c:pt>
                <c:pt idx="18">
                  <c:v>0.83430000000000026</c:v>
                </c:pt>
                <c:pt idx="19">
                  <c:v>0.83430000000000026</c:v>
                </c:pt>
                <c:pt idx="20">
                  <c:v>0.83430000000000026</c:v>
                </c:pt>
                <c:pt idx="21">
                  <c:v>0.83430000000000026</c:v>
                </c:pt>
                <c:pt idx="22">
                  <c:v>0.83430000000000026</c:v>
                </c:pt>
                <c:pt idx="23">
                  <c:v>0.83430000000000026</c:v>
                </c:pt>
                <c:pt idx="24">
                  <c:v>0.83430000000000026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F97-4508-B4D7-8EBF66269B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730992"/>
        <c:axId val="461731976"/>
      </c:lineChart>
      <c:catAx>
        <c:axId val="461730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731976"/>
        <c:crosses val="autoZero"/>
        <c:auto val="1"/>
        <c:lblAlgn val="ctr"/>
        <c:lblOffset val="100"/>
        <c:noMultiLvlLbl val="0"/>
      </c:catAx>
      <c:valAx>
        <c:axId val="46173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730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X-</a:t>
            </a:r>
            <a:r>
              <a:rPr lang="ru-RU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X-значения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ШаблонКартаШухарта!$G$43:$G$67</c:f>
              <c:numCache>
                <c:formatCode>0.00</c:formatCode>
                <c:ptCount val="25"/>
                <c:pt idx="0">
                  <c:v>1.8</c:v>
                </c:pt>
                <c:pt idx="1">
                  <c:v>2.166666666666667</c:v>
                </c:pt>
                <c:pt idx="2">
                  <c:v>2.0999999999999996</c:v>
                </c:pt>
                <c:pt idx="3">
                  <c:v>2.166666666666667</c:v>
                </c:pt>
                <c:pt idx="4">
                  <c:v>1.9666666666666668</c:v>
                </c:pt>
                <c:pt idx="5">
                  <c:v>2.166666666666667</c:v>
                </c:pt>
                <c:pt idx="6">
                  <c:v>1.8</c:v>
                </c:pt>
                <c:pt idx="7">
                  <c:v>2.166666666666667</c:v>
                </c:pt>
                <c:pt idx="8">
                  <c:v>1.7666666666666666</c:v>
                </c:pt>
                <c:pt idx="9">
                  <c:v>2.166666666666667</c:v>
                </c:pt>
                <c:pt idx="10">
                  <c:v>1.7333333333333334</c:v>
                </c:pt>
                <c:pt idx="11">
                  <c:v>2.166666666666667</c:v>
                </c:pt>
                <c:pt idx="12">
                  <c:v>2.1333333333333333</c:v>
                </c:pt>
                <c:pt idx="13">
                  <c:v>2.166666666666667</c:v>
                </c:pt>
                <c:pt idx="14">
                  <c:v>1.7666666666666666</c:v>
                </c:pt>
                <c:pt idx="15">
                  <c:v>2.2000000000000002</c:v>
                </c:pt>
                <c:pt idx="16">
                  <c:v>1.9000000000000001</c:v>
                </c:pt>
                <c:pt idx="17">
                  <c:v>2.166666666666667</c:v>
                </c:pt>
                <c:pt idx="18">
                  <c:v>1.7666666666666668</c:v>
                </c:pt>
                <c:pt idx="19">
                  <c:v>2.2000000000000002</c:v>
                </c:pt>
                <c:pt idx="20">
                  <c:v>2.1</c:v>
                </c:pt>
                <c:pt idx="21">
                  <c:v>2.166666666666667</c:v>
                </c:pt>
                <c:pt idx="22">
                  <c:v>2.1</c:v>
                </c:pt>
                <c:pt idx="23">
                  <c:v>2.0666666666666669</c:v>
                </c:pt>
                <c:pt idx="24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C-4682-9A87-4857D669754A}"/>
            </c:ext>
          </c:extLst>
        </c:ser>
        <c:ser>
          <c:idx val="5"/>
          <c:order val="1"/>
          <c:tx>
            <c:v>Центральня линия</c:v>
          </c:tx>
          <c:spPr>
            <a:ln w="15875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ШаблонКартаШухарта!$AO$43:$AO$67</c:f>
              <c:numCache>
                <c:formatCode>0.00</c:formatCode>
                <c:ptCount val="25"/>
                <c:pt idx="0">
                  <c:v>2.0400000000000005</c:v>
                </c:pt>
                <c:pt idx="1">
                  <c:v>2.0400000000000005</c:v>
                </c:pt>
                <c:pt idx="2">
                  <c:v>2.0400000000000005</c:v>
                </c:pt>
                <c:pt idx="3">
                  <c:v>2.0400000000000005</c:v>
                </c:pt>
                <c:pt idx="4">
                  <c:v>2.0400000000000005</c:v>
                </c:pt>
                <c:pt idx="5">
                  <c:v>2.0400000000000005</c:v>
                </c:pt>
                <c:pt idx="6">
                  <c:v>2.0400000000000005</c:v>
                </c:pt>
                <c:pt idx="7">
                  <c:v>2.0400000000000005</c:v>
                </c:pt>
                <c:pt idx="8">
                  <c:v>2.0400000000000005</c:v>
                </c:pt>
                <c:pt idx="9">
                  <c:v>2.0400000000000005</c:v>
                </c:pt>
                <c:pt idx="10">
                  <c:v>2.0400000000000005</c:v>
                </c:pt>
                <c:pt idx="11">
                  <c:v>2.0400000000000005</c:v>
                </c:pt>
                <c:pt idx="12">
                  <c:v>2.0400000000000005</c:v>
                </c:pt>
                <c:pt idx="13">
                  <c:v>2.0400000000000005</c:v>
                </c:pt>
                <c:pt idx="14">
                  <c:v>2.0400000000000005</c:v>
                </c:pt>
                <c:pt idx="15">
                  <c:v>2.0400000000000005</c:v>
                </c:pt>
                <c:pt idx="16">
                  <c:v>2.0400000000000005</c:v>
                </c:pt>
                <c:pt idx="17">
                  <c:v>2.0400000000000005</c:v>
                </c:pt>
                <c:pt idx="18">
                  <c:v>2.0400000000000005</c:v>
                </c:pt>
                <c:pt idx="19">
                  <c:v>2.0400000000000005</c:v>
                </c:pt>
                <c:pt idx="20">
                  <c:v>2.0400000000000005</c:v>
                </c:pt>
                <c:pt idx="21">
                  <c:v>2.0400000000000005</c:v>
                </c:pt>
                <c:pt idx="22">
                  <c:v>2.0400000000000005</c:v>
                </c:pt>
                <c:pt idx="23">
                  <c:v>2.0400000000000005</c:v>
                </c:pt>
                <c:pt idx="24">
                  <c:v>2.0400000000000005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D3C-4682-9A87-4857D669754A}"/>
            </c:ext>
          </c:extLst>
        </c:ser>
        <c:ser>
          <c:idx val="9"/>
          <c:order val="2"/>
          <c:tx>
            <c:v>Верняя линия</c:v>
          </c:tx>
          <c:spPr>
            <a:ln w="2857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val>
            <c:numRef>
              <c:f>ШаблонКартаШухарта!$AS$43:$AS$67</c:f>
              <c:numCache>
                <c:formatCode>0.00</c:formatCode>
                <c:ptCount val="25"/>
                <c:pt idx="0">
                  <c:v>2.3714520000000006</c:v>
                </c:pt>
                <c:pt idx="1">
                  <c:v>2.3714520000000006</c:v>
                </c:pt>
                <c:pt idx="2">
                  <c:v>2.3714520000000006</c:v>
                </c:pt>
                <c:pt idx="3">
                  <c:v>2.3714520000000006</c:v>
                </c:pt>
                <c:pt idx="4">
                  <c:v>2.3714520000000006</c:v>
                </c:pt>
                <c:pt idx="5">
                  <c:v>2.3714520000000006</c:v>
                </c:pt>
                <c:pt idx="6">
                  <c:v>2.3714520000000006</c:v>
                </c:pt>
                <c:pt idx="7">
                  <c:v>2.3714520000000006</c:v>
                </c:pt>
                <c:pt idx="8">
                  <c:v>2.3714520000000006</c:v>
                </c:pt>
                <c:pt idx="9">
                  <c:v>2.3714520000000006</c:v>
                </c:pt>
                <c:pt idx="10">
                  <c:v>2.3714520000000006</c:v>
                </c:pt>
                <c:pt idx="11">
                  <c:v>2.3714520000000006</c:v>
                </c:pt>
                <c:pt idx="12">
                  <c:v>2.3714520000000006</c:v>
                </c:pt>
                <c:pt idx="13">
                  <c:v>2.3714520000000006</c:v>
                </c:pt>
                <c:pt idx="14">
                  <c:v>2.3714520000000006</c:v>
                </c:pt>
                <c:pt idx="15">
                  <c:v>2.3714520000000006</c:v>
                </c:pt>
                <c:pt idx="16">
                  <c:v>2.3714520000000006</c:v>
                </c:pt>
                <c:pt idx="17">
                  <c:v>2.3714520000000006</c:v>
                </c:pt>
                <c:pt idx="18">
                  <c:v>2.3714520000000006</c:v>
                </c:pt>
                <c:pt idx="19">
                  <c:v>2.3714520000000006</c:v>
                </c:pt>
                <c:pt idx="20">
                  <c:v>2.3714520000000006</c:v>
                </c:pt>
                <c:pt idx="21">
                  <c:v>2.3714520000000006</c:v>
                </c:pt>
                <c:pt idx="22">
                  <c:v>2.3714520000000006</c:v>
                </c:pt>
                <c:pt idx="23">
                  <c:v>2.3714520000000006</c:v>
                </c:pt>
                <c:pt idx="24">
                  <c:v>2.3714520000000006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D3C-4682-9A87-4857D669754A}"/>
            </c:ext>
          </c:extLst>
        </c:ser>
        <c:ser>
          <c:idx val="13"/>
          <c:order val="3"/>
          <c:tx>
            <c:v>Нижняя линия</c:v>
          </c:tx>
          <c:spPr>
            <a:ln w="2857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ШаблонКартаШухарта!$AW$43:$AW$67</c:f>
              <c:numCache>
                <c:formatCode>0.00</c:formatCode>
                <c:ptCount val="25"/>
                <c:pt idx="0">
                  <c:v>1.7085480000000004</c:v>
                </c:pt>
                <c:pt idx="1">
                  <c:v>1.7085480000000004</c:v>
                </c:pt>
                <c:pt idx="2">
                  <c:v>1.7085480000000004</c:v>
                </c:pt>
                <c:pt idx="3">
                  <c:v>1.7085480000000004</c:v>
                </c:pt>
                <c:pt idx="4">
                  <c:v>1.7085480000000004</c:v>
                </c:pt>
                <c:pt idx="5">
                  <c:v>1.7085480000000004</c:v>
                </c:pt>
                <c:pt idx="6">
                  <c:v>1.7085480000000004</c:v>
                </c:pt>
                <c:pt idx="7">
                  <c:v>1.7085480000000004</c:v>
                </c:pt>
                <c:pt idx="8">
                  <c:v>1.7085480000000004</c:v>
                </c:pt>
                <c:pt idx="9">
                  <c:v>1.7085480000000004</c:v>
                </c:pt>
                <c:pt idx="10">
                  <c:v>1.7085480000000004</c:v>
                </c:pt>
                <c:pt idx="11">
                  <c:v>1.7085480000000004</c:v>
                </c:pt>
                <c:pt idx="12">
                  <c:v>1.7085480000000004</c:v>
                </c:pt>
                <c:pt idx="13">
                  <c:v>1.7085480000000004</c:v>
                </c:pt>
                <c:pt idx="14">
                  <c:v>1.7085480000000004</c:v>
                </c:pt>
                <c:pt idx="15">
                  <c:v>1.7085480000000004</c:v>
                </c:pt>
                <c:pt idx="16">
                  <c:v>1.7085480000000004</c:v>
                </c:pt>
                <c:pt idx="17">
                  <c:v>1.7085480000000004</c:v>
                </c:pt>
                <c:pt idx="18">
                  <c:v>1.7085480000000004</c:v>
                </c:pt>
                <c:pt idx="19">
                  <c:v>1.7085480000000004</c:v>
                </c:pt>
                <c:pt idx="20">
                  <c:v>1.7085480000000004</c:v>
                </c:pt>
                <c:pt idx="21">
                  <c:v>1.7085480000000004</c:v>
                </c:pt>
                <c:pt idx="22">
                  <c:v>1.7085480000000004</c:v>
                </c:pt>
                <c:pt idx="23">
                  <c:v>1.7085480000000004</c:v>
                </c:pt>
                <c:pt idx="24">
                  <c:v>1.7085480000000004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5D3C-4682-9A87-4857D6697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09360"/>
        <c:axId val="509909688"/>
      </c:lineChart>
      <c:catAx>
        <c:axId val="509909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9909688"/>
        <c:crosses val="autoZero"/>
        <c:auto val="1"/>
        <c:lblAlgn val="ctr"/>
        <c:lblOffset val="100"/>
        <c:noMultiLvlLbl val="0"/>
      </c:catAx>
      <c:valAx>
        <c:axId val="509909688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09909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</a:t>
            </a:r>
            <a:r>
              <a:rPr lang="ru-RU" baseline="0"/>
              <a:t> показателя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6.2485630920500419E-2"/>
          <c:y val="0.12789655172413794"/>
          <c:w val="0.85361104612784056"/>
          <c:h val="0.6020219929405376"/>
        </c:manualLayout>
      </c:layout>
      <c:lineChart>
        <c:grouping val="standard"/>
        <c:varyColors val="0"/>
        <c:ser>
          <c:idx val="0"/>
          <c:order val="0"/>
          <c:tx>
            <c:v>значения показателя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ШаблонКартаШухарта!$G$43:$G$67</c:f>
              <c:numCache>
                <c:formatCode>0.00</c:formatCode>
                <c:ptCount val="25"/>
                <c:pt idx="0">
                  <c:v>1.8</c:v>
                </c:pt>
                <c:pt idx="1">
                  <c:v>2.166666666666667</c:v>
                </c:pt>
                <c:pt idx="2">
                  <c:v>2.0999999999999996</c:v>
                </c:pt>
                <c:pt idx="3">
                  <c:v>2.166666666666667</c:v>
                </c:pt>
                <c:pt idx="4">
                  <c:v>1.9666666666666668</c:v>
                </c:pt>
                <c:pt idx="5">
                  <c:v>2.166666666666667</c:v>
                </c:pt>
                <c:pt idx="6">
                  <c:v>1.8</c:v>
                </c:pt>
                <c:pt idx="7">
                  <c:v>2.166666666666667</c:v>
                </c:pt>
                <c:pt idx="8">
                  <c:v>1.7666666666666666</c:v>
                </c:pt>
                <c:pt idx="9">
                  <c:v>2.166666666666667</c:v>
                </c:pt>
                <c:pt idx="10">
                  <c:v>1.7333333333333334</c:v>
                </c:pt>
                <c:pt idx="11">
                  <c:v>2.166666666666667</c:v>
                </c:pt>
                <c:pt idx="12">
                  <c:v>2.1333333333333333</c:v>
                </c:pt>
                <c:pt idx="13">
                  <c:v>2.166666666666667</c:v>
                </c:pt>
                <c:pt idx="14">
                  <c:v>1.7666666666666666</c:v>
                </c:pt>
                <c:pt idx="15">
                  <c:v>2.2000000000000002</c:v>
                </c:pt>
                <c:pt idx="16">
                  <c:v>1.9000000000000001</c:v>
                </c:pt>
                <c:pt idx="17">
                  <c:v>2.166666666666667</c:v>
                </c:pt>
                <c:pt idx="18">
                  <c:v>1.7666666666666668</c:v>
                </c:pt>
                <c:pt idx="19">
                  <c:v>2.2000000000000002</c:v>
                </c:pt>
                <c:pt idx="20">
                  <c:v>2.1</c:v>
                </c:pt>
                <c:pt idx="21">
                  <c:v>2.166666666666667</c:v>
                </c:pt>
                <c:pt idx="22">
                  <c:v>2.1</c:v>
                </c:pt>
                <c:pt idx="23">
                  <c:v>2.0666666666666669</c:v>
                </c:pt>
                <c:pt idx="24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E1-49E9-BD92-1EB678F62B7A}"/>
            </c:ext>
          </c:extLst>
        </c:ser>
        <c:ser>
          <c:idx val="5"/>
          <c:order val="1"/>
          <c:tx>
            <c:v>средняя линия</c:v>
          </c:tx>
          <c:spPr>
            <a:ln w="222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ШаблонКартаШухарта!$CD$43:$CD$67</c:f>
              <c:numCache>
                <c:formatCode>0.00</c:formatCode>
                <c:ptCount val="2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4E1-49E9-BD92-1EB678F62B7A}"/>
            </c:ext>
          </c:extLst>
        </c:ser>
        <c:ser>
          <c:idx val="9"/>
          <c:order val="2"/>
          <c:tx>
            <c:v>верхний предел по НД</c:v>
          </c:tx>
          <c:spPr>
            <a:ln w="28575" cap="rnd">
              <a:solidFill>
                <a:srgbClr val="FF0000"/>
              </a:solidFill>
              <a:prstDash val="lgDashDotDot"/>
              <a:round/>
            </a:ln>
            <a:effectLst/>
          </c:spPr>
          <c:marker>
            <c:symbol val="none"/>
          </c:marker>
          <c:val>
            <c:numRef>
              <c:f>ШаблонКартаШухарта!$CH$43:$CH$67</c:f>
              <c:numCache>
                <c:formatCode>0.00</c:formatCode>
                <c:ptCount val="25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  <c:pt idx="18">
                  <c:v>3.5</c:v>
                </c:pt>
                <c:pt idx="19">
                  <c:v>3.5</c:v>
                </c:pt>
                <c:pt idx="20">
                  <c:v>3.5</c:v>
                </c:pt>
                <c:pt idx="21">
                  <c:v>3.5</c:v>
                </c:pt>
                <c:pt idx="22">
                  <c:v>3.5</c:v>
                </c:pt>
                <c:pt idx="23">
                  <c:v>3.5</c:v>
                </c:pt>
                <c:pt idx="24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4E1-49E9-BD92-1EB678F62B7A}"/>
            </c:ext>
          </c:extLst>
        </c:ser>
        <c:ser>
          <c:idx val="13"/>
          <c:order val="3"/>
          <c:tx>
            <c:v>нижний предел по НД</c:v>
          </c:tx>
          <c:spPr>
            <a:ln w="28575" cap="rnd">
              <a:solidFill>
                <a:srgbClr val="FF0000"/>
              </a:solidFill>
              <a:prstDash val="lgDashDotDot"/>
              <a:round/>
            </a:ln>
            <a:effectLst/>
          </c:spPr>
          <c:marker>
            <c:symbol val="none"/>
          </c:marker>
          <c:val>
            <c:numRef>
              <c:f>ШаблонКартаШухарта!$CL$43:$CL$67</c:f>
              <c:numCache>
                <c:formatCode>0.00</c:formatCode>
                <c:ptCount val="25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4E1-49E9-BD92-1EB678F62B7A}"/>
            </c:ext>
          </c:extLst>
        </c:ser>
        <c:ser>
          <c:idx val="17"/>
          <c:order val="4"/>
          <c:tx>
            <c:v>вспомогательная линия</c:v>
          </c:tx>
          <c:spPr>
            <a:ln w="12700" cap="rnd">
              <a:solidFill>
                <a:srgbClr val="92D050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ШаблонКартаШухарта!$CP$43:$CP$67</c:f>
              <c:numCache>
                <c:formatCode>0.00</c:formatCode>
                <c:ptCount val="25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64E1-49E9-BD92-1EB678F62B7A}"/>
            </c:ext>
          </c:extLst>
        </c:ser>
        <c:ser>
          <c:idx val="21"/>
          <c:order val="5"/>
          <c:tx>
            <c:v>вспомогательные линии</c:v>
          </c:tx>
          <c:spPr>
            <a:ln w="22225" cap="rnd">
              <a:solidFill>
                <a:srgbClr val="7030A0"/>
              </a:solidFill>
              <a:prstDash val="dashDot"/>
              <a:round/>
            </a:ln>
            <a:effectLst/>
          </c:spPr>
          <c:marker>
            <c:symbol val="none"/>
          </c:marker>
          <c:val>
            <c:numRef>
              <c:f>ШаблонКартаШухарта!$CT$43:$CT$67</c:f>
              <c:numCache>
                <c:formatCode>0.00</c:formatCode>
                <c:ptCount val="25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64E1-49E9-BD92-1EB678F62B7A}"/>
            </c:ext>
          </c:extLst>
        </c:ser>
        <c:ser>
          <c:idx val="25"/>
          <c:order val="6"/>
          <c:tx>
            <c:v>вспомогательная линия</c:v>
          </c:tx>
          <c:spPr>
            <a:ln w="12700" cap="rnd">
              <a:solidFill>
                <a:srgbClr val="92D050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ШаблонКартаШухарта!$CX$43:$CX$67</c:f>
              <c:numCache>
                <c:formatCode>0.00</c:formatCode>
                <c:ptCount val="25"/>
                <c:pt idx="0">
                  <c:v>1.5</c:v>
                </c:pt>
                <c:pt idx="1">
                  <c:v>1.5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  <c:pt idx="7">
                  <c:v>1.5</c:v>
                </c:pt>
                <c:pt idx="8">
                  <c:v>1.5</c:v>
                </c:pt>
                <c:pt idx="9">
                  <c:v>1.5</c:v>
                </c:pt>
                <c:pt idx="10">
                  <c:v>1.5</c:v>
                </c:pt>
                <c:pt idx="11">
                  <c:v>1.5</c:v>
                </c:pt>
                <c:pt idx="12">
                  <c:v>1.5</c:v>
                </c:pt>
                <c:pt idx="13">
                  <c:v>1.5</c:v>
                </c:pt>
                <c:pt idx="14">
                  <c:v>1.5</c:v>
                </c:pt>
                <c:pt idx="15">
                  <c:v>1.5</c:v>
                </c:pt>
                <c:pt idx="16">
                  <c:v>1.5</c:v>
                </c:pt>
                <c:pt idx="17">
                  <c:v>1.5</c:v>
                </c:pt>
                <c:pt idx="18">
                  <c:v>1.5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64E1-49E9-BD92-1EB678F62B7A}"/>
            </c:ext>
          </c:extLst>
        </c:ser>
        <c:ser>
          <c:idx val="29"/>
          <c:order val="7"/>
          <c:tx>
            <c:v>вспомогательные линии</c:v>
          </c:tx>
          <c:spPr>
            <a:ln w="22225" cap="rnd">
              <a:solidFill>
                <a:srgbClr val="7030A0"/>
              </a:solidFill>
              <a:prstDash val="dashDot"/>
              <a:round/>
            </a:ln>
            <a:effectLst/>
          </c:spPr>
          <c:marker>
            <c:symbol val="none"/>
          </c:marker>
          <c:val>
            <c:numRef>
              <c:f>ШаблонКартаШухарта!$DB$43:$DB$67</c:f>
              <c:numCache>
                <c:formatCode>0.00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64E1-49E9-BD92-1EB678F62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766864"/>
        <c:axId val="467765224"/>
      </c:lineChart>
      <c:catAx>
        <c:axId val="467766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765224"/>
        <c:crosses val="autoZero"/>
        <c:auto val="1"/>
        <c:lblAlgn val="ctr"/>
        <c:lblOffset val="100"/>
        <c:noMultiLvlLbl val="0"/>
      </c:catAx>
      <c:valAx>
        <c:axId val="46776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76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3092560261408506E-2"/>
          <c:y val="0.81470464228270822"/>
          <c:w val="0.97171697749479757"/>
          <c:h val="0.165127285152460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paperSize="9" orientation="landscape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S-</a:t>
            </a:r>
            <a:r>
              <a:rPr lang="ru-RU"/>
              <a:t>карта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центральная линия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ШаблонКартаШухарта!$BM$43:$BM$67</c:f>
              <c:numCache>
                <c:formatCode>0.00</c:formatCode>
                <c:ptCount val="25"/>
                <c:pt idx="0">
                  <c:v>0.1680498162472687</c:v>
                </c:pt>
                <c:pt idx="1">
                  <c:v>0.1680498162472687</c:v>
                </c:pt>
                <c:pt idx="2">
                  <c:v>0.1680498162472687</c:v>
                </c:pt>
                <c:pt idx="3">
                  <c:v>0.1680498162472687</c:v>
                </c:pt>
                <c:pt idx="4">
                  <c:v>0.1680498162472687</c:v>
                </c:pt>
                <c:pt idx="5">
                  <c:v>0.1680498162472687</c:v>
                </c:pt>
                <c:pt idx="6">
                  <c:v>0.1680498162472687</c:v>
                </c:pt>
                <c:pt idx="7">
                  <c:v>0.1680498162472687</c:v>
                </c:pt>
                <c:pt idx="8">
                  <c:v>0.1680498162472687</c:v>
                </c:pt>
                <c:pt idx="9">
                  <c:v>0.1680498162472687</c:v>
                </c:pt>
                <c:pt idx="10">
                  <c:v>0.1680498162472687</c:v>
                </c:pt>
                <c:pt idx="11">
                  <c:v>0.1680498162472687</c:v>
                </c:pt>
                <c:pt idx="12">
                  <c:v>0.1680498162472687</c:v>
                </c:pt>
                <c:pt idx="13">
                  <c:v>0.1680498162472687</c:v>
                </c:pt>
                <c:pt idx="14">
                  <c:v>0.1680498162472687</c:v>
                </c:pt>
                <c:pt idx="15">
                  <c:v>0.1680498162472687</c:v>
                </c:pt>
                <c:pt idx="16">
                  <c:v>0.1680498162472687</c:v>
                </c:pt>
                <c:pt idx="17">
                  <c:v>0.1680498162472687</c:v>
                </c:pt>
                <c:pt idx="18">
                  <c:v>0.1680498162472687</c:v>
                </c:pt>
                <c:pt idx="19">
                  <c:v>0.1680498162472687</c:v>
                </c:pt>
                <c:pt idx="20">
                  <c:v>0.1680498162472687</c:v>
                </c:pt>
                <c:pt idx="21">
                  <c:v>0.1680498162472687</c:v>
                </c:pt>
                <c:pt idx="22">
                  <c:v>0.1680498162472687</c:v>
                </c:pt>
                <c:pt idx="23">
                  <c:v>0.1680498162472687</c:v>
                </c:pt>
                <c:pt idx="24">
                  <c:v>0.1680498162472687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36-49B0-9C5F-913542858A0A}"/>
            </c:ext>
          </c:extLst>
        </c:ser>
        <c:ser>
          <c:idx val="4"/>
          <c:order val="1"/>
          <c:tx>
            <c:v>верхняя линия</c:v>
          </c:tx>
          <c:spPr>
            <a:ln w="28575" cap="rnd">
              <a:solidFill>
                <a:srgbClr val="FF0000"/>
              </a:solidFill>
              <a:prstDash val="lgDashDot"/>
              <a:round/>
            </a:ln>
            <a:effectLst/>
          </c:spPr>
          <c:marker>
            <c:symbol val="none"/>
          </c:marker>
          <c:val>
            <c:numRef>
              <c:f>ШаблонКартаШухарта!$BQ$43:$BQ$67</c:f>
              <c:numCache>
                <c:formatCode>0.00</c:formatCode>
                <c:ptCount val="25"/>
                <c:pt idx="0">
                  <c:v>0.43155192812298604</c:v>
                </c:pt>
                <c:pt idx="1">
                  <c:v>0.43155192812298604</c:v>
                </c:pt>
                <c:pt idx="2">
                  <c:v>0.43155192812298604</c:v>
                </c:pt>
                <c:pt idx="3">
                  <c:v>0.43155192812298604</c:v>
                </c:pt>
                <c:pt idx="4">
                  <c:v>0.43155192812298604</c:v>
                </c:pt>
                <c:pt idx="5">
                  <c:v>0.43155192812298604</c:v>
                </c:pt>
                <c:pt idx="6">
                  <c:v>0.43155192812298604</c:v>
                </c:pt>
                <c:pt idx="7">
                  <c:v>0.43155192812298604</c:v>
                </c:pt>
                <c:pt idx="8">
                  <c:v>0.43155192812298604</c:v>
                </c:pt>
                <c:pt idx="9">
                  <c:v>0.43155192812298604</c:v>
                </c:pt>
                <c:pt idx="10">
                  <c:v>0.43155192812298604</c:v>
                </c:pt>
                <c:pt idx="11">
                  <c:v>0.43155192812298604</c:v>
                </c:pt>
                <c:pt idx="12">
                  <c:v>0.43155192812298604</c:v>
                </c:pt>
                <c:pt idx="13">
                  <c:v>0.43155192812298604</c:v>
                </c:pt>
                <c:pt idx="14">
                  <c:v>0.43155192812298604</c:v>
                </c:pt>
                <c:pt idx="15">
                  <c:v>0.43155192812298604</c:v>
                </c:pt>
                <c:pt idx="16">
                  <c:v>0.43155192812298604</c:v>
                </c:pt>
                <c:pt idx="17">
                  <c:v>0.43155192812298604</c:v>
                </c:pt>
                <c:pt idx="18">
                  <c:v>0.43155192812298604</c:v>
                </c:pt>
                <c:pt idx="19">
                  <c:v>0.43155192812298604</c:v>
                </c:pt>
                <c:pt idx="20">
                  <c:v>0.43155192812298604</c:v>
                </c:pt>
                <c:pt idx="21">
                  <c:v>0.43155192812298604</c:v>
                </c:pt>
                <c:pt idx="22">
                  <c:v>0.43155192812298604</c:v>
                </c:pt>
                <c:pt idx="23">
                  <c:v>0.43155192812298604</c:v>
                </c:pt>
                <c:pt idx="24">
                  <c:v>0.43155192812298604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E36-49B0-9C5F-913542858A0A}"/>
            </c:ext>
          </c:extLst>
        </c:ser>
        <c:ser>
          <c:idx val="8"/>
          <c:order val="2"/>
          <c:tx>
            <c:v>нижняя линия</c:v>
          </c:tx>
          <c:spPr>
            <a:ln w="2222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ШаблонКартаШухарта!$BU$43:$BU$67</c:f>
              <c:numCache>
                <c:formatCode>0.00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E36-49B0-9C5F-913542858A0A}"/>
            </c:ext>
          </c:extLst>
        </c:ser>
        <c:ser>
          <c:idx val="12"/>
          <c:order val="3"/>
          <c:tx>
            <c:v>s-значения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val>
            <c:numRef>
              <c:f>ШаблонКартаШухарта!$BY$43:$BY$67</c:f>
              <c:numCache>
                <c:formatCode>0.00</c:formatCode>
                <c:ptCount val="25"/>
                <c:pt idx="0">
                  <c:v>0.26457513110645792</c:v>
                </c:pt>
                <c:pt idx="1">
                  <c:v>5.773502691896263E-2</c:v>
                </c:pt>
                <c:pt idx="2">
                  <c:v>0.19999999999999996</c:v>
                </c:pt>
                <c:pt idx="3">
                  <c:v>5.773502691896263E-2</c:v>
                </c:pt>
                <c:pt idx="4">
                  <c:v>0.15275252316519469</c:v>
                </c:pt>
                <c:pt idx="5">
                  <c:v>5.773502691896263E-2</c:v>
                </c:pt>
                <c:pt idx="6">
                  <c:v>0.29999999999999977</c:v>
                </c:pt>
                <c:pt idx="7">
                  <c:v>5.773502691896263E-2</c:v>
                </c:pt>
                <c:pt idx="8">
                  <c:v>0.2516611478423586</c:v>
                </c:pt>
                <c:pt idx="9">
                  <c:v>5.773502691896263E-2</c:v>
                </c:pt>
                <c:pt idx="10">
                  <c:v>0.3055050463303885</c:v>
                </c:pt>
                <c:pt idx="11">
                  <c:v>5.773502691896263E-2</c:v>
                </c:pt>
                <c:pt idx="12">
                  <c:v>0.30550504633038705</c:v>
                </c:pt>
                <c:pt idx="13">
                  <c:v>5.773502691896263E-2</c:v>
                </c:pt>
                <c:pt idx="14">
                  <c:v>0.2516611478423586</c:v>
                </c:pt>
                <c:pt idx="15">
                  <c:v>0</c:v>
                </c:pt>
                <c:pt idx="16">
                  <c:v>9.9999999999999978E-2</c:v>
                </c:pt>
                <c:pt idx="17">
                  <c:v>5.773502691896263E-2</c:v>
                </c:pt>
                <c:pt idx="18">
                  <c:v>0.3055050463303885</c:v>
                </c:pt>
                <c:pt idx="19">
                  <c:v>9.9999999999999867E-2</c:v>
                </c:pt>
                <c:pt idx="20">
                  <c:v>0.36055512754640001</c:v>
                </c:pt>
                <c:pt idx="21">
                  <c:v>5.773502691896263E-2</c:v>
                </c:pt>
                <c:pt idx="22">
                  <c:v>0.36055512754640001</c:v>
                </c:pt>
                <c:pt idx="23">
                  <c:v>0.1527525231651948</c:v>
                </c:pt>
                <c:pt idx="24">
                  <c:v>0.26457513110646125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E36-49B0-9C5F-913542858A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2280"/>
        <c:axId val="373258024"/>
      </c:lineChart>
      <c:catAx>
        <c:axId val="373242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73258024"/>
        <c:crosses val="autoZero"/>
        <c:auto val="1"/>
        <c:lblAlgn val="ctr"/>
        <c:lblOffset val="100"/>
        <c:noMultiLvlLbl val="0"/>
      </c:catAx>
      <c:valAx>
        <c:axId val="373258024"/>
        <c:scaling>
          <c:orientation val="minMax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73242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84115265126342"/>
          <c:y val="0.88874164974853898"/>
          <c:w val="0.87215884734873661"/>
          <c:h val="0.110383000536043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черновик1!$A$17:$A$41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cat>
          <c:val>
            <c:numRef>
              <c:f>черновик1!$B$17:$B$41</c:f>
              <c:numCache>
                <c:formatCode>0.0</c:formatCode>
                <c:ptCount val="25"/>
                <c:pt idx="0">
                  <c:v>1</c:v>
                </c:pt>
                <c:pt idx="1">
                  <c:v>1.1533333333333333</c:v>
                </c:pt>
                <c:pt idx="2">
                  <c:v>1.3066666666666666</c:v>
                </c:pt>
                <c:pt idx="3">
                  <c:v>1.46</c:v>
                </c:pt>
                <c:pt idx="4">
                  <c:v>1.6133333333333333</c:v>
                </c:pt>
                <c:pt idx="5">
                  <c:v>1.7666666666666666</c:v>
                </c:pt>
                <c:pt idx="6">
                  <c:v>1.92</c:v>
                </c:pt>
                <c:pt idx="7">
                  <c:v>2.0733333333333333</c:v>
                </c:pt>
                <c:pt idx="8">
                  <c:v>2.2266666666666666</c:v>
                </c:pt>
                <c:pt idx="9">
                  <c:v>2.3800000000000003</c:v>
                </c:pt>
                <c:pt idx="10">
                  <c:v>2.5333333333333332</c:v>
                </c:pt>
                <c:pt idx="11">
                  <c:v>2.6866666666666661</c:v>
                </c:pt>
                <c:pt idx="12">
                  <c:v>2.84</c:v>
                </c:pt>
                <c:pt idx="13">
                  <c:v>0.9</c:v>
                </c:pt>
                <c:pt idx="14">
                  <c:v>3.1333333333333333</c:v>
                </c:pt>
                <c:pt idx="15">
                  <c:v>3.1999999999999997</c:v>
                </c:pt>
                <c:pt idx="16">
                  <c:v>3.6666666666666665</c:v>
                </c:pt>
                <c:pt idx="17">
                  <c:v>3.1</c:v>
                </c:pt>
                <c:pt idx="18">
                  <c:v>3.1</c:v>
                </c:pt>
                <c:pt idx="19">
                  <c:v>3.1</c:v>
                </c:pt>
                <c:pt idx="20">
                  <c:v>3.6999999999999997</c:v>
                </c:pt>
                <c:pt idx="21">
                  <c:v>3.1</c:v>
                </c:pt>
                <c:pt idx="22">
                  <c:v>3.1</c:v>
                </c:pt>
                <c:pt idx="23">
                  <c:v>3.1</c:v>
                </c:pt>
                <c:pt idx="24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A6-43B3-B34C-252839E6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6032"/>
        <c:axId val="113160128"/>
      </c:lineChart>
      <c:lineChart>
        <c:grouping val="standard"/>
        <c:varyColors val="0"/>
        <c:ser>
          <c:idx val="1"/>
          <c:order val="1"/>
          <c:spPr>
            <a:ln w="25400"/>
          </c:spPr>
          <c:marker>
            <c:symbol val="none"/>
          </c:marker>
          <c:cat>
            <c:numRef>
              <c:f>черновик1!$A$17:$A$26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черновик1!$B$5:$B$6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A6-43B3-B34C-252839E60457}"/>
            </c:ext>
          </c:extLst>
        </c:ser>
        <c:ser>
          <c:idx val="2"/>
          <c:order val="2"/>
          <c:spPr>
            <a:ln w="25400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черновик1!$A$17:$A$26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черновик1!$B$7:$B$8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A6-43B3-B34C-252839E60457}"/>
            </c:ext>
          </c:extLst>
        </c:ser>
        <c:ser>
          <c:idx val="3"/>
          <c:order val="3"/>
          <c:spPr>
            <a:ln w="25400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черновик1!$A$17:$A$26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черновик1!$B$3:$B$4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5A6-43B3-B34C-252839E60457}"/>
            </c:ext>
          </c:extLst>
        </c:ser>
        <c:ser>
          <c:idx val="4"/>
          <c:order val="4"/>
          <c:spPr>
            <a:ln w="25400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черновик1!$E$3:$E$4</c:f>
              <c:numCache>
                <c:formatCode>0.0</c:formatCode>
                <c:ptCount val="2"/>
                <c:pt idx="0">
                  <c:v>2.3333333333333335</c:v>
                </c:pt>
                <c:pt idx="1">
                  <c:v>2.3333333333333335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A6-43B3-B34C-252839E60457}"/>
            </c:ext>
          </c:extLst>
        </c:ser>
        <c:ser>
          <c:idx val="5"/>
          <c:order val="5"/>
          <c:spPr>
            <a:ln w="25400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черновик1!$E$5:$E$6</c:f>
              <c:numCache>
                <c:formatCode>0.0000</c:formatCode>
                <c:ptCount val="2"/>
                <c:pt idx="0" formatCode="0.0">
                  <c:v>1.6666666666666667</c:v>
                </c:pt>
                <c:pt idx="1">
                  <c:v>1.6666666666666667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5A6-43B3-B34C-252839E60457}"/>
            </c:ext>
          </c:extLst>
        </c:ser>
        <c:ser>
          <c:idx val="6"/>
          <c:order val="6"/>
          <c:spPr>
            <a:ln w="25400">
              <a:solidFill>
                <a:srgbClr val="C00000"/>
              </a:solidFill>
              <a:prstDash val="lgDash"/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черновик1!$H$3:$H$4</c:f>
              <c:numCache>
                <c:formatCode>0.0</c:formatCode>
                <c:ptCount val="2"/>
                <c:pt idx="0">
                  <c:v>2.6666666666666665</c:v>
                </c:pt>
                <c:pt idx="1">
                  <c:v>2.6666666666666665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5A6-43B3-B34C-252839E60457}"/>
            </c:ext>
          </c:extLst>
        </c:ser>
        <c:ser>
          <c:idx val="7"/>
          <c:order val="7"/>
          <c:spPr>
            <a:ln w="25400">
              <a:solidFill>
                <a:srgbClr val="C00000"/>
              </a:solidFill>
              <a:prstDash val="lgDash"/>
            </a:ln>
          </c:spPr>
          <c:marker>
            <c:symbol val="none"/>
          </c:marker>
          <c:cat>
            <c:numRef>
              <c:f>черновик1!$A$17:$A$31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cat>
          <c:val>
            <c:numRef>
              <c:f>черновик1!$H$5:$H$6</c:f>
              <c:numCache>
                <c:formatCode>0.0</c:formatCode>
                <c:ptCount val="2"/>
                <c:pt idx="0">
                  <c:v>1.3333333333333335</c:v>
                </c:pt>
                <c:pt idx="1">
                  <c:v>1.3333333333333335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5A6-43B3-B34C-252839E6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16544"/>
        <c:axId val="87477056"/>
      </c:lineChart>
      <c:catAx>
        <c:axId val="10231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3160128"/>
        <c:crosses val="autoZero"/>
        <c:auto val="1"/>
        <c:lblAlgn val="ctr"/>
        <c:lblOffset val="100"/>
        <c:noMultiLvlLbl val="1"/>
      </c:catAx>
      <c:valAx>
        <c:axId val="113160128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crossAx val="102316032"/>
        <c:crosses val="autoZero"/>
        <c:crossBetween val="between"/>
      </c:valAx>
      <c:valAx>
        <c:axId val="8747705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02316544"/>
        <c:crosses val="max"/>
        <c:crossBetween val="midCat"/>
      </c:valAx>
      <c:catAx>
        <c:axId val="10231654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one"/>
        <c:crossAx val="87477056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177799</xdr:colOff>
      <xdr:row>40</xdr:row>
      <xdr:rowOff>93133</xdr:rowOff>
    </xdr:from>
    <xdr:ext cx="414867" cy="2387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574799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ru-RU" sz="14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40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</m:acc>
                      </m:e>
                      <m:sub>
                        <m:r>
                          <a:rPr lang="ru-RU" sz="1400" b="0" i="1">
                            <a:latin typeface="Cambria Math" panose="02040503050406030204" pitchFamily="18" charset="0"/>
                          </a:rPr>
                          <m:t>ср</m:t>
                        </m:r>
                      </m:sub>
                    </m:sSub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574799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400" b="0" i="0">
                  <a:latin typeface="Cambria Math" panose="02040503050406030204" pitchFamily="18" charset="0"/>
                </a:rPr>
                <a:t>𝑋</a:t>
              </a:r>
              <a:r>
                <a:rPr lang="ru-RU" sz="1400" b="0" i="0">
                  <a:latin typeface="Cambria Math" panose="02040503050406030204" pitchFamily="18" charset="0"/>
                </a:rPr>
                <a:t> ̅_ср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</xdr:col>
      <xdr:colOff>201083</xdr:colOff>
      <xdr:row>69</xdr:row>
      <xdr:rowOff>40217</xdr:rowOff>
    </xdr:from>
    <xdr:ext cx="1672167" cy="17908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433916" y="8887884"/>
              <a:ext cx="1672167" cy="1790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05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ru-RU" sz="105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05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</m:acc>
                      </m:e>
                      <m:sub>
                        <m:r>
                          <a:rPr lang="ru-RU" sz="1050" b="0" i="1">
                            <a:latin typeface="Cambria Math" panose="02040503050406030204" pitchFamily="18" charset="0"/>
                          </a:rPr>
                          <m:t>ср</m:t>
                        </m:r>
                      </m:sub>
                    </m:sSub>
                    <m:r>
                      <a:rPr lang="ru-RU" sz="1050" b="0" i="1">
                        <a:latin typeface="Cambria Math" panose="02040503050406030204" pitchFamily="18" charset="0"/>
                      </a:rPr>
                      <m:t>−выборочное среднее</m:t>
                    </m:r>
                  </m:oMath>
                </m:oMathPara>
              </a14:m>
              <a:endParaRPr lang="ru-RU" sz="105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433916" y="8887884"/>
              <a:ext cx="1672167" cy="1790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US" sz="1050" b="0" i="0">
                  <a:latin typeface="Cambria Math" panose="02040503050406030204" pitchFamily="18" charset="0"/>
                </a:rPr>
                <a:t>𝑋</a:t>
              </a:r>
              <a:r>
                <a:rPr lang="ru-RU" sz="1050" b="0" i="0">
                  <a:latin typeface="Cambria Math" panose="02040503050406030204" pitchFamily="18" charset="0"/>
                </a:rPr>
                <a:t> ̅_ср−выборочное среднее</a:t>
              </a:r>
              <a:endParaRPr lang="ru-RU" sz="1050"/>
            </a:p>
          </xdr:txBody>
        </xdr:sp>
      </mc:Fallback>
    </mc:AlternateContent>
    <xdr:clientData/>
  </xdr:oneCellAnchor>
  <xdr:oneCellAnchor>
    <xdr:from>
      <xdr:col>10</xdr:col>
      <xdr:colOff>40217</xdr:colOff>
      <xdr:row>76</xdr:row>
      <xdr:rowOff>188384</xdr:rowOff>
    </xdr:from>
    <xdr:ext cx="881844" cy="5230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2834217" y="9501717"/>
              <a:ext cx="881844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̿"/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acc>
                              <m:accPr>
                                <m:chr m:val="̅"/>
                                <m:ctrlPr>
                                  <a:rPr lang="ru-RU" sz="1200" b="0" i="1">
                                    <a:latin typeface="Cambria Math" panose="02040503050406030204" pitchFamily="18" charset="0"/>
                                  </a:rPr>
                                </m:ctrlPr>
                              </m:accPr>
                              <m:e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</a:rPr>
                                  <m:t>𝑥</m:t>
                                </m:r>
                              </m:e>
                            </m:acc>
                          </m:e>
                          <m:sub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ср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2834217" y="9501717"/>
              <a:ext cx="881844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̿=</a:t>
              </a:r>
              <a:r>
                <a:rPr lang="en-US" sz="1200" b="0" i="0">
                  <a:latin typeface="Cambria Math" panose="02040503050406030204" pitchFamily="18" charset="0"/>
                </a:rPr>
                <a:t>1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𝑘</a:t>
              </a:r>
              <a:r>
                <a:rPr lang="ru-RU" sz="1200" b="0" i="0">
                  <a:latin typeface="Cambria Math" panose="02040503050406030204" pitchFamily="18" charset="0"/>
                </a:rPr>
                <a:t> ∑</a:t>
              </a:r>
              <a:r>
                <a:rPr lang="en-US" sz="1200" b="0" i="0">
                  <a:latin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</a:rPr>
                <a:t>^𝑘</a:t>
              </a:r>
              <a:r>
                <a:rPr lang="ru-RU" sz="1200" b="0" i="0">
                  <a:latin typeface="Cambria Math" panose="02040503050406030204" pitchFamily="18" charset="0"/>
                </a:rPr>
                <a:t>▒</a:t>
              </a:r>
              <a:r>
                <a:rPr lang="en-US" sz="1200" b="0" i="0">
                  <a:latin typeface="Cambria Math" panose="02040503050406030204" pitchFamily="18" charset="0"/>
                </a:rPr>
                <a:t>𝑥</a:t>
              </a:r>
              <a:r>
                <a:rPr lang="ru-RU" sz="1200" b="0" i="0">
                  <a:latin typeface="Cambria Math" panose="02040503050406030204" pitchFamily="18" charset="0"/>
                </a:rPr>
                <a:t> ̅_ср 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10</xdr:col>
      <xdr:colOff>40217</xdr:colOff>
      <xdr:row>80</xdr:row>
      <xdr:rowOff>188384</xdr:rowOff>
    </xdr:from>
    <xdr:ext cx="785087" cy="52302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2135717" y="10433051"/>
              <a:ext cx="785087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𝑘</m:t>
                        </m:r>
                      </m:sup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nary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2135717" y="10433051"/>
              <a:ext cx="785087" cy="52302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̅=</a:t>
              </a:r>
              <a:r>
                <a:rPr lang="en-US" sz="1200" b="0" i="0">
                  <a:latin typeface="Cambria Math" panose="02040503050406030204" pitchFamily="18" charset="0"/>
                </a:rPr>
                <a:t>1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𝑘</a:t>
              </a:r>
              <a:r>
                <a:rPr lang="ru-RU" sz="1200" b="0" i="0">
                  <a:latin typeface="Cambria Math" panose="02040503050406030204" pitchFamily="18" charset="0"/>
                </a:rPr>
                <a:t> ∑</a:t>
              </a:r>
              <a:r>
                <a:rPr lang="en-US" sz="1200" b="0" i="0">
                  <a:latin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</a:rPr>
                <a:t>^𝑘▒𝑅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116</xdr:row>
      <xdr:rowOff>8467</xdr:rowOff>
    </xdr:from>
    <xdr:ext cx="491481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3500967" y="12115800"/>
              <a:ext cx="491481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3500967" y="12115800"/>
              <a:ext cx="491481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117</xdr:row>
      <xdr:rowOff>8467</xdr:rowOff>
    </xdr:from>
    <xdr:ext cx="742447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3500967" y="12348634"/>
              <a:ext cx="742447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3500967" y="12348634"/>
              <a:ext cx="742447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𝐷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4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118</xdr:row>
      <xdr:rowOff>8467</xdr:rowOff>
    </xdr:from>
    <xdr:ext cx="727570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3500967" y="12581467"/>
              <a:ext cx="727570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𝐷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  <m:acc>
                      <m:accPr>
                        <m:chr m:val="̅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3500967" y="12581467"/>
              <a:ext cx="727570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𝐷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3</a:t>
              </a:r>
              <a:r>
                <a:rPr lang="ru-RU" sz="1200" b="0" i="0">
                  <a:latin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 panose="02040503050406030204" pitchFamily="18" charset="0"/>
                </a:rPr>
                <a:t>𝑅</a:t>
              </a:r>
              <a:r>
                <a:rPr lang="ru-RU" sz="1200" b="0" i="0">
                  <a:latin typeface="Cambria Math" panose="02040503050406030204" pitchFamily="18" charset="0"/>
                </a:rPr>
                <a:t> ̅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84667</xdr:colOff>
      <xdr:row>128</xdr:row>
      <xdr:rowOff>57147</xdr:rowOff>
    </xdr:from>
    <xdr:to>
      <xdr:col>26</xdr:col>
      <xdr:colOff>127001</xdr:colOff>
      <xdr:row>144</xdr:row>
      <xdr:rowOff>169332</xdr:rowOff>
    </xdr:to>
    <xdr:graphicFrame macro="">
      <xdr:nvGraphicFramePr>
        <xdr:cNvPr id="29" name="Диаграмма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15</xdr:col>
      <xdr:colOff>8467</xdr:colOff>
      <xdr:row>155</xdr:row>
      <xdr:rowOff>8467</xdr:rowOff>
    </xdr:from>
    <xdr:ext cx="491993" cy="2073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/>
            <xdr:cNvSpPr txBox="1"/>
          </xdr:nvSpPr>
          <xdr:spPr>
            <a:xfrm>
              <a:off x="3500967" y="19100800"/>
              <a:ext cx="49199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3500967" y="19100800"/>
              <a:ext cx="49199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156</xdr:row>
      <xdr:rowOff>8467</xdr:rowOff>
    </xdr:from>
    <xdr:ext cx="1028743" cy="2073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/>
            <xdr:cNvSpPr txBox="1"/>
          </xdr:nvSpPr>
          <xdr:spPr>
            <a:xfrm>
              <a:off x="3500967" y="19333634"/>
              <a:ext cx="102874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en-US" sz="1200" b="0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𝐴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acc>
                      <m:accPr>
                        <m:chr m:val="̅"/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3500967" y="19333634"/>
              <a:ext cx="1028743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r>
                <a:rPr lang="en-US" sz="1200" b="0" i="0">
                  <a:latin typeface="Cambria Math" panose="02040503050406030204" pitchFamily="18" charset="0"/>
                </a:rPr>
                <a:t>+𝐴_2 𝑅 ̅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2117</xdr:colOff>
      <xdr:row>157</xdr:row>
      <xdr:rowOff>12700</xdr:rowOff>
    </xdr:from>
    <xdr:ext cx="1013867" cy="2073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/>
            <xdr:cNvSpPr txBox="1"/>
          </xdr:nvSpPr>
          <xdr:spPr>
            <a:xfrm>
              <a:off x="3494617" y="19570700"/>
              <a:ext cx="1013867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̿"/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𝑋</m:t>
                        </m:r>
                      </m:e>
                    </m:acc>
                    <m:r>
                      <a:rPr lang="en-US" sz="1200" b="0" i="1">
                        <a:latin typeface="Cambria Math" panose="02040503050406030204" pitchFamily="18" charset="0"/>
                      </a:rPr>
                      <m:t>−</m:t>
                    </m:r>
                    <m:sSub>
                      <m:sSub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𝐴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acc>
                      <m:accPr>
                        <m:chr m:val="̅"/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</m:acc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3494617" y="19570700"/>
              <a:ext cx="1013867" cy="2073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𝑋</a:t>
              </a:r>
              <a:r>
                <a:rPr lang="ru-RU" sz="1200" b="0" i="0">
                  <a:latin typeface="Cambria Math" panose="02040503050406030204" pitchFamily="18" charset="0"/>
                </a:rPr>
                <a:t> ̿</a:t>
              </a:r>
              <a:r>
                <a:rPr lang="en-US" sz="1200" b="0" i="0">
                  <a:latin typeface="Cambria Math" panose="02040503050406030204" pitchFamily="18" charset="0"/>
                </a:rPr>
                <a:t>−𝐴_2 𝑅 ̅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74082</xdr:colOff>
      <xdr:row>159</xdr:row>
      <xdr:rowOff>35983</xdr:rowOff>
    </xdr:from>
    <xdr:to>
      <xdr:col>24</xdr:col>
      <xdr:colOff>179918</xdr:colOff>
      <xdr:row>174</xdr:row>
      <xdr:rowOff>158750</xdr:rowOff>
    </xdr:to>
    <xdr:graphicFrame macro="">
      <xdr:nvGraphicFramePr>
        <xdr:cNvPr id="35" name="Диаграмма 3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55</xdr:col>
      <xdr:colOff>177799</xdr:colOff>
      <xdr:row>40</xdr:row>
      <xdr:rowOff>93133</xdr:rowOff>
    </xdr:from>
    <xdr:ext cx="414867" cy="219163"/>
    <xdr:sp macro="" textlink="">
      <xdr:nvSpPr>
        <xdr:cNvPr id="14" name="TextBox 13"/>
        <xdr:cNvSpPr txBox="1"/>
      </xdr:nvSpPr>
      <xdr:spPr>
        <a:xfrm>
          <a:off x="12983632" y="2188633"/>
          <a:ext cx="414867" cy="2191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ru-RU" sz="1400"/>
        </a:p>
      </xdr:txBody>
    </xdr:sp>
    <xdr:clientData/>
  </xdr:oneCellAnchor>
  <xdr:oneCellAnchor>
    <xdr:from>
      <xdr:col>60</xdr:col>
      <xdr:colOff>177799</xdr:colOff>
      <xdr:row>40</xdr:row>
      <xdr:rowOff>93133</xdr:rowOff>
    </xdr:from>
    <xdr:ext cx="414867" cy="2387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/>
            <xdr:cNvSpPr txBox="1"/>
          </xdr:nvSpPr>
          <xdr:spPr>
            <a:xfrm>
              <a:off x="12983632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acc>
                          <m:accPr>
                            <m:chr m:val="̅"/>
                            <m:ctrlPr>
                              <a:rPr lang="ru-RU" sz="14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40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</m:acc>
                      </m:e>
                      <m:sub>
                        <m:r>
                          <a:rPr lang="ru-RU" sz="1400" b="0" i="1">
                            <a:latin typeface="Cambria Math" panose="02040503050406030204" pitchFamily="18" charset="0"/>
                          </a:rPr>
                          <m:t>ср</m:t>
                        </m:r>
                      </m:sub>
                    </m:sSub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12983632" y="2188633"/>
              <a:ext cx="414867" cy="2387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400" b="0" i="0">
                  <a:latin typeface="Cambria Math" panose="02040503050406030204" pitchFamily="18" charset="0"/>
                </a:rPr>
                <a:t>𝑋</a:t>
              </a:r>
              <a:r>
                <a:rPr lang="ru-RU" sz="1400" b="0" i="0">
                  <a:latin typeface="Cambria Math" panose="02040503050406030204" pitchFamily="18" charset="0"/>
                </a:rPr>
                <a:t> ̅_ср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9</xdr:col>
      <xdr:colOff>8466</xdr:colOff>
      <xdr:row>85</xdr:row>
      <xdr:rowOff>71966</xdr:rowOff>
    </xdr:from>
    <xdr:ext cx="1305550" cy="50013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1871133" y="11480799"/>
              <a:ext cx="1305550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3"/>
                                  </m:r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𝑘</m:t>
                                </m:r>
                              </m:sup>
                              <m:e>
                                <m:d>
                                  <m:dPr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sSub>
                                      <m:sSubPr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𝑥</m:t>
                                        </m:r>
                                      </m:e>
                                      <m:sub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−</m:t>
                                    </m:r>
                                    <m:acc>
                                      <m:accPr>
                                        <m:chr m:val="̅"/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acc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𝑥</m:t>
                                        </m:r>
                                      </m:e>
                                    </m:acc>
                                  </m:e>
                                </m:d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^2</m:t>
                                </m:r>
                              </m:e>
                            </m:nary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1871133" y="11480799"/>
              <a:ext cx="1305550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𝑠=√((∑_(𝑖=1)^𝑘▒〖(𝑥_𝑖−𝑥 ̅ )^2〗)/(𝑛−1))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15</xdr:col>
      <xdr:colOff>8467</xdr:colOff>
      <xdr:row>193</xdr:row>
      <xdr:rowOff>8467</xdr:rowOff>
    </xdr:from>
    <xdr:ext cx="463204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/>
            <xdr:cNvSpPr txBox="1"/>
          </xdr:nvSpPr>
          <xdr:spPr>
            <a:xfrm>
              <a:off x="3500967" y="24223134"/>
              <a:ext cx="463204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3500967" y="24223134"/>
              <a:ext cx="463204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𝐶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𝑠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194</xdr:row>
      <xdr:rowOff>8467</xdr:rowOff>
    </xdr:from>
    <xdr:ext cx="846963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/>
            <xdr:cNvSpPr txBox="1"/>
          </xdr:nvSpPr>
          <xdr:spPr>
            <a:xfrm>
              <a:off x="3500967" y="24455967"/>
              <a:ext cx="846963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𝑈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𝐵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US" sz="12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3500967" y="24455967"/>
              <a:ext cx="846963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𝑈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𝐵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4∗𝑠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15</xdr:col>
      <xdr:colOff>8467</xdr:colOff>
      <xdr:row>195</xdr:row>
      <xdr:rowOff>8467</xdr:rowOff>
    </xdr:from>
    <xdr:ext cx="838691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/>
            <xdr:cNvSpPr txBox="1"/>
          </xdr:nvSpPr>
          <xdr:spPr>
            <a:xfrm>
              <a:off x="3500967" y="24688800"/>
              <a:ext cx="838691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𝐿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𝐶𝐿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𝐵</m:t>
                        </m:r>
                      </m:e>
                      <m:sub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  <m:r>
                      <a:rPr lang="en-US" sz="12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𝑠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26" name="TextBox 25"/>
            <xdr:cNvSpPr txBox="1"/>
          </xdr:nvSpPr>
          <xdr:spPr>
            <a:xfrm>
              <a:off x="3500967" y="24688800"/>
              <a:ext cx="838691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200" b="0" i="0">
                  <a:latin typeface="Cambria Math" panose="02040503050406030204" pitchFamily="18" charset="0"/>
                </a:rPr>
                <a:t>𝐿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𝐶𝐿</a:t>
              </a:r>
              <a:r>
                <a:rPr lang="ru-RU" sz="1200" b="0" i="0">
                  <a:latin typeface="Cambria Math" panose="02040503050406030204" pitchFamily="18" charset="0"/>
                </a:rPr>
                <a:t>=</a:t>
              </a:r>
              <a:r>
                <a:rPr lang="en-US" sz="1200" b="0" i="0">
                  <a:latin typeface="Cambria Math" panose="02040503050406030204" pitchFamily="18" charset="0"/>
                </a:rPr>
                <a:t>𝐵</a:t>
              </a:r>
              <a:r>
                <a:rPr lang="ru-RU" sz="1200" b="0" i="0">
                  <a:latin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</a:rPr>
                <a:t>3∗𝑠</a:t>
              </a:r>
              <a:endParaRPr lang="ru-RU" sz="1200"/>
            </a:p>
          </xdr:txBody>
        </xdr:sp>
      </mc:Fallback>
    </mc:AlternateContent>
    <xdr:clientData/>
  </xdr:oneCellAnchor>
  <xdr:twoCellAnchor>
    <xdr:from>
      <xdr:col>0</xdr:col>
      <xdr:colOff>31751</xdr:colOff>
      <xdr:row>95</xdr:row>
      <xdr:rowOff>222250</xdr:rowOff>
    </xdr:from>
    <xdr:to>
      <xdr:col>26</xdr:col>
      <xdr:colOff>116416</xdr:colOff>
      <xdr:row>111</xdr:row>
      <xdr:rowOff>179917</xdr:rowOff>
    </xdr:to>
    <xdr:graphicFrame macro="">
      <xdr:nvGraphicFramePr>
        <xdr:cNvPr id="20" name="Диаграмма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74084</xdr:colOff>
      <xdr:row>203</xdr:row>
      <xdr:rowOff>201082</xdr:rowOff>
    </xdr:from>
    <xdr:to>
      <xdr:col>26</xdr:col>
      <xdr:colOff>148166</xdr:colOff>
      <xdr:row>220</xdr:row>
      <xdr:rowOff>31751</xdr:rowOff>
    </xdr:to>
    <xdr:graphicFrame macro="">
      <xdr:nvGraphicFramePr>
        <xdr:cNvPr id="21" name="Диаграмма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42333</xdr:colOff>
      <xdr:row>105</xdr:row>
      <xdr:rowOff>52917</xdr:rowOff>
    </xdr:from>
    <xdr:to>
      <xdr:col>25</xdr:col>
      <xdr:colOff>31750</xdr:colOff>
      <xdr:row>106</xdr:row>
      <xdr:rowOff>78317</xdr:rowOff>
    </xdr:to>
    <xdr:sp macro="" textlink="">
      <xdr:nvSpPr>
        <xdr:cNvPr id="22" name="TextBox 1"/>
        <xdr:cNvSpPr txBox="1"/>
      </xdr:nvSpPr>
      <xdr:spPr>
        <a:xfrm>
          <a:off x="5630333" y="24500417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А</a:t>
          </a:r>
        </a:p>
      </xdr:txBody>
    </xdr:sp>
    <xdr:clientData/>
  </xdr:twoCellAnchor>
  <xdr:twoCellAnchor>
    <xdr:from>
      <xdr:col>24</xdr:col>
      <xdr:colOff>25400</xdr:colOff>
      <xdr:row>100</xdr:row>
      <xdr:rowOff>110068</xdr:rowOff>
    </xdr:from>
    <xdr:to>
      <xdr:col>25</xdr:col>
      <xdr:colOff>14817</xdr:colOff>
      <xdr:row>101</xdr:row>
      <xdr:rowOff>135467</xdr:rowOff>
    </xdr:to>
    <xdr:sp macro="" textlink="">
      <xdr:nvSpPr>
        <xdr:cNvPr id="23" name="TextBox 1"/>
        <xdr:cNvSpPr txBox="1"/>
      </xdr:nvSpPr>
      <xdr:spPr>
        <a:xfrm>
          <a:off x="5613400" y="23393401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В</a:t>
          </a:r>
        </a:p>
      </xdr:txBody>
    </xdr:sp>
    <xdr:clientData/>
  </xdr:twoCellAnchor>
  <xdr:twoCellAnchor>
    <xdr:from>
      <xdr:col>24</xdr:col>
      <xdr:colOff>42334</xdr:colOff>
      <xdr:row>104</xdr:row>
      <xdr:rowOff>10583</xdr:rowOff>
    </xdr:from>
    <xdr:to>
      <xdr:col>25</xdr:col>
      <xdr:colOff>31751</xdr:colOff>
      <xdr:row>105</xdr:row>
      <xdr:rowOff>35983</xdr:rowOff>
    </xdr:to>
    <xdr:sp macro="" textlink="">
      <xdr:nvSpPr>
        <xdr:cNvPr id="27" name="TextBox 1"/>
        <xdr:cNvSpPr txBox="1"/>
      </xdr:nvSpPr>
      <xdr:spPr>
        <a:xfrm>
          <a:off x="5630334" y="24225250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В</a:t>
          </a:r>
        </a:p>
      </xdr:txBody>
    </xdr:sp>
    <xdr:clientData/>
  </xdr:twoCellAnchor>
  <xdr:twoCellAnchor>
    <xdr:from>
      <xdr:col>24</xdr:col>
      <xdr:colOff>31750</xdr:colOff>
      <xdr:row>101</xdr:row>
      <xdr:rowOff>158750</xdr:rowOff>
    </xdr:from>
    <xdr:to>
      <xdr:col>25</xdr:col>
      <xdr:colOff>21167</xdr:colOff>
      <xdr:row>102</xdr:row>
      <xdr:rowOff>184150</xdr:rowOff>
    </xdr:to>
    <xdr:sp macro="" textlink="">
      <xdr:nvSpPr>
        <xdr:cNvPr id="28" name="TextBox 1"/>
        <xdr:cNvSpPr txBox="1"/>
      </xdr:nvSpPr>
      <xdr:spPr>
        <a:xfrm>
          <a:off x="5619750" y="23674917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С</a:t>
          </a:r>
        </a:p>
      </xdr:txBody>
    </xdr:sp>
    <xdr:clientData/>
  </xdr:twoCellAnchor>
  <xdr:twoCellAnchor>
    <xdr:from>
      <xdr:col>24</xdr:col>
      <xdr:colOff>31749</xdr:colOff>
      <xdr:row>102</xdr:row>
      <xdr:rowOff>211666</xdr:rowOff>
    </xdr:from>
    <xdr:to>
      <xdr:col>25</xdr:col>
      <xdr:colOff>21166</xdr:colOff>
      <xdr:row>104</xdr:row>
      <xdr:rowOff>4232</xdr:rowOff>
    </xdr:to>
    <xdr:sp macro="" textlink="">
      <xdr:nvSpPr>
        <xdr:cNvPr id="32" name="TextBox 1"/>
        <xdr:cNvSpPr txBox="1"/>
      </xdr:nvSpPr>
      <xdr:spPr>
        <a:xfrm>
          <a:off x="5619749" y="23960666"/>
          <a:ext cx="222250" cy="25823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С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0.95833</cdr:x>
      <cdr:y>0.36207</cdr:y>
    </cdr:from>
    <cdr:to>
      <cdr:x>0.99826</cdr:x>
      <cdr:y>0.44943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842002" y="1333500"/>
          <a:ext cx="243416" cy="3217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 sz="1100"/>
        </a:p>
      </cdr:txBody>
    </cdr:sp>
  </cdr:relSizeAnchor>
  <cdr:relSizeAnchor xmlns:cdr="http://schemas.openxmlformats.org/drawingml/2006/chartDrawing">
    <cdr:from>
      <cdr:x>0.90862</cdr:x>
      <cdr:y>0.20977</cdr:y>
    </cdr:from>
    <cdr:to>
      <cdr:x>0.94483</cdr:x>
      <cdr:y>0.27988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577416" y="772582"/>
          <a:ext cx="222250" cy="2582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ru-RU" sz="1100" b="1">
              <a:latin typeface="Times New Roman" panose="02020603050405020304" pitchFamily="18" charset="0"/>
              <a:cs typeface="Times New Roman" panose="02020603050405020304" pitchFamily="18" charset="0"/>
            </a:rPr>
            <a:t>А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0</xdr:row>
      <xdr:rowOff>271462</xdr:rowOff>
    </xdr:from>
    <xdr:to>
      <xdr:col>20</xdr:col>
      <xdr:colOff>152400</xdr:colOff>
      <xdr:row>13</xdr:row>
      <xdr:rowOff>180976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230"/>
  <sheetViews>
    <sheetView tabSelected="1" view="pageLayout" zoomScale="90" zoomScaleNormal="100" zoomScalePageLayoutView="90" workbookViewId="0">
      <selection activeCell="R222" sqref="R222"/>
    </sheetView>
  </sheetViews>
  <sheetFormatPr defaultColWidth="3.140625" defaultRowHeight="18.600000000000001" customHeight="1" x14ac:dyDescent="0.25"/>
  <cols>
    <col min="1" max="16384" width="3.140625" style="17"/>
  </cols>
  <sheetData>
    <row r="1" spans="2:26" ht="18.600000000000001" customHeight="1" x14ac:dyDescent="0.25">
      <c r="B1" s="88" t="s">
        <v>68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2:26" ht="18.600000000000001" customHeight="1" x14ac:dyDescent="0.25">
      <c r="Z2" s="32"/>
    </row>
    <row r="4" spans="2:26" ht="18.600000000000001" customHeight="1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2:26" ht="18.600000000000001" customHeight="1" x14ac:dyDescent="0.25">
      <c r="E5" s="74" t="s">
        <v>69</v>
      </c>
      <c r="F5" s="74"/>
      <c r="G5" s="74"/>
      <c r="H5" s="74"/>
      <c r="I5" s="74"/>
      <c r="J5" s="74"/>
      <c r="K5" s="74"/>
      <c r="L5" s="74"/>
      <c r="M5" s="74"/>
      <c r="N5" s="77" t="s">
        <v>70</v>
      </c>
      <c r="O5" s="77"/>
      <c r="P5" s="77"/>
      <c r="Q5" s="77"/>
      <c r="R5" s="77"/>
      <c r="S5" s="77"/>
      <c r="T5" s="77"/>
      <c r="U5" s="77"/>
      <c r="V5" s="77"/>
      <c r="W5" s="77"/>
    </row>
    <row r="6" spans="2:26" ht="18.600000000000001" customHeight="1" x14ac:dyDescent="0.25">
      <c r="E6" s="74"/>
      <c r="F6" s="74"/>
      <c r="G6" s="74"/>
      <c r="H6" s="74"/>
      <c r="I6" s="74"/>
      <c r="J6" s="74"/>
      <c r="K6" s="74"/>
      <c r="L6" s="74"/>
      <c r="M6" s="74"/>
      <c r="N6" s="78"/>
      <c r="O6" s="78"/>
      <c r="P6" s="78"/>
      <c r="Q6" s="78"/>
      <c r="R6" s="78"/>
      <c r="S6" s="78"/>
      <c r="T6" s="78"/>
      <c r="U6" s="78"/>
      <c r="V6" s="78"/>
      <c r="W6" s="78"/>
    </row>
    <row r="7" spans="2:26" ht="18.600000000000001" customHeight="1" x14ac:dyDescent="0.25">
      <c r="E7" s="74" t="s">
        <v>71</v>
      </c>
      <c r="F7" s="74"/>
      <c r="G7" s="74"/>
      <c r="H7" s="74"/>
      <c r="I7" s="74"/>
      <c r="J7" s="74"/>
      <c r="K7" s="74"/>
      <c r="L7" s="74"/>
      <c r="M7" s="79"/>
      <c r="N7" s="80" t="s">
        <v>72</v>
      </c>
      <c r="O7" s="81"/>
      <c r="P7" s="81"/>
      <c r="Q7" s="81"/>
      <c r="R7" s="81"/>
      <c r="S7" s="81"/>
      <c r="T7" s="81"/>
      <c r="U7" s="81"/>
      <c r="V7" s="81"/>
      <c r="W7" s="82"/>
    </row>
    <row r="8" spans="2:26" ht="18.600000000000001" customHeight="1" x14ac:dyDescent="0.25">
      <c r="E8" s="74"/>
      <c r="F8" s="74"/>
      <c r="G8" s="74"/>
      <c r="H8" s="74"/>
      <c r="I8" s="74"/>
      <c r="J8" s="74"/>
      <c r="K8" s="74"/>
      <c r="L8" s="74"/>
      <c r="M8" s="79"/>
      <c r="N8" s="83" t="s">
        <v>73</v>
      </c>
      <c r="O8" s="84"/>
      <c r="P8" s="84"/>
      <c r="Q8" s="84"/>
      <c r="R8" s="84"/>
      <c r="S8" s="84"/>
      <c r="T8" s="84"/>
      <c r="U8" s="84"/>
      <c r="V8" s="84"/>
      <c r="W8" s="85"/>
    </row>
    <row r="9" spans="2:26" ht="18.600000000000001" customHeight="1" x14ac:dyDescent="0.25">
      <c r="E9" s="64" t="s">
        <v>74</v>
      </c>
      <c r="F9" s="64"/>
      <c r="G9" s="64"/>
      <c r="H9" s="64"/>
      <c r="I9" s="64"/>
      <c r="J9" s="64"/>
      <c r="K9" s="64"/>
      <c r="L9" s="64"/>
      <c r="M9" s="64"/>
      <c r="N9" s="144">
        <f>AVERAGE(N11:R13)</f>
        <v>2</v>
      </c>
      <c r="O9" s="145"/>
      <c r="P9" s="145"/>
      <c r="Q9" s="145"/>
      <c r="R9" s="145"/>
      <c r="S9" s="86" t="s">
        <v>75</v>
      </c>
      <c r="T9" s="86"/>
      <c r="U9" s="86"/>
      <c r="V9" s="86"/>
      <c r="W9" s="87"/>
    </row>
    <row r="10" spans="2:26" ht="18.600000000000001" customHeight="1" x14ac:dyDescent="0.25">
      <c r="E10" s="64"/>
      <c r="F10" s="64"/>
      <c r="G10" s="64"/>
      <c r="H10" s="64"/>
      <c r="I10" s="64"/>
      <c r="J10" s="64"/>
      <c r="K10" s="64"/>
      <c r="L10" s="64"/>
      <c r="M10" s="64"/>
      <c r="N10" s="69"/>
      <c r="O10" s="70"/>
      <c r="P10" s="70"/>
      <c r="Q10" s="70"/>
      <c r="R10" s="70"/>
      <c r="S10" s="48"/>
      <c r="T10" s="48"/>
      <c r="U10" s="48"/>
      <c r="V10" s="48"/>
      <c r="W10" s="49"/>
    </row>
    <row r="11" spans="2:26" ht="18.600000000000001" customHeight="1" x14ac:dyDescent="0.25">
      <c r="E11" s="64" t="s">
        <v>76</v>
      </c>
      <c r="F11" s="64"/>
      <c r="G11" s="64"/>
      <c r="H11" s="64"/>
      <c r="I11" s="64"/>
      <c r="J11" s="64"/>
      <c r="K11" s="64"/>
      <c r="L11" s="64"/>
      <c r="M11" s="64"/>
      <c r="N11" s="65">
        <v>0.5</v>
      </c>
      <c r="O11" s="66"/>
      <c r="P11" s="66"/>
      <c r="Q11" s="66"/>
      <c r="R11" s="66"/>
      <c r="S11" s="67" t="str">
        <f>S9</f>
        <v>мг/мл</v>
      </c>
      <c r="T11" s="67"/>
      <c r="U11" s="67"/>
      <c r="V11" s="67"/>
      <c r="W11" s="68"/>
    </row>
    <row r="12" spans="2:26" ht="18.600000000000001" customHeight="1" x14ac:dyDescent="0.25">
      <c r="E12" s="64"/>
      <c r="F12" s="64"/>
      <c r="G12" s="64"/>
      <c r="H12" s="64"/>
      <c r="I12" s="64"/>
      <c r="J12" s="64"/>
      <c r="K12" s="64"/>
      <c r="L12" s="64"/>
      <c r="M12" s="64"/>
      <c r="N12" s="69"/>
      <c r="O12" s="70"/>
      <c r="P12" s="70"/>
      <c r="Q12" s="70"/>
      <c r="R12" s="70"/>
      <c r="S12" s="48"/>
      <c r="T12" s="48"/>
      <c r="U12" s="48"/>
      <c r="V12" s="48"/>
      <c r="W12" s="49"/>
    </row>
    <row r="13" spans="2:26" ht="18.600000000000001" customHeight="1" x14ac:dyDescent="0.25">
      <c r="E13" s="64" t="s">
        <v>77</v>
      </c>
      <c r="F13" s="64"/>
      <c r="G13" s="64"/>
      <c r="H13" s="64"/>
      <c r="I13" s="64"/>
      <c r="J13" s="64"/>
      <c r="K13" s="64"/>
      <c r="L13" s="64"/>
      <c r="M13" s="64"/>
      <c r="N13" s="65">
        <v>3.5</v>
      </c>
      <c r="O13" s="66"/>
      <c r="P13" s="66"/>
      <c r="Q13" s="66"/>
      <c r="R13" s="66"/>
      <c r="S13" s="67" t="str">
        <f>S9</f>
        <v>мг/мл</v>
      </c>
      <c r="T13" s="67"/>
      <c r="U13" s="67"/>
      <c r="V13" s="67"/>
      <c r="W13" s="68"/>
    </row>
    <row r="14" spans="2:26" ht="18.600000000000001" customHeight="1" x14ac:dyDescent="0.25">
      <c r="E14" s="64"/>
      <c r="F14" s="64"/>
      <c r="G14" s="64"/>
      <c r="H14" s="64"/>
      <c r="I14" s="64"/>
      <c r="J14" s="64"/>
      <c r="K14" s="64"/>
      <c r="L14" s="64"/>
      <c r="M14" s="64"/>
      <c r="N14" s="71">
        <f>N13</f>
        <v>3.5</v>
      </c>
      <c r="O14" s="72"/>
      <c r="P14" s="72"/>
      <c r="Q14" s="72"/>
      <c r="R14" s="72"/>
      <c r="S14" s="48"/>
      <c r="T14" s="48"/>
      <c r="U14" s="48"/>
      <c r="V14" s="48"/>
      <c r="W14" s="49"/>
    </row>
    <row r="15" spans="2:26" ht="18.600000000000001" customHeight="1" x14ac:dyDescent="0.25">
      <c r="E15" s="64" t="s">
        <v>63</v>
      </c>
      <c r="F15" s="64"/>
      <c r="G15" s="64"/>
      <c r="H15" s="64"/>
      <c r="I15" s="64"/>
      <c r="J15" s="64"/>
      <c r="K15" s="64"/>
      <c r="L15" s="64"/>
      <c r="M15" s="64"/>
      <c r="N15" s="90">
        <v>25</v>
      </c>
      <c r="O15" s="90"/>
      <c r="P15" s="90"/>
      <c r="Q15" s="90"/>
      <c r="R15" s="90"/>
      <c r="S15" s="90"/>
      <c r="T15" s="90"/>
      <c r="U15" s="90"/>
      <c r="V15" s="90"/>
      <c r="W15" s="90"/>
    </row>
    <row r="16" spans="2:26" ht="18.600000000000001" customHeight="1" x14ac:dyDescent="0.25">
      <c r="E16" s="64"/>
      <c r="F16" s="64"/>
      <c r="G16" s="64"/>
      <c r="H16" s="64"/>
      <c r="I16" s="64"/>
      <c r="J16" s="64"/>
      <c r="K16" s="64"/>
      <c r="L16" s="64"/>
      <c r="M16" s="64"/>
      <c r="N16" s="90"/>
      <c r="O16" s="90"/>
      <c r="P16" s="90"/>
      <c r="Q16" s="90"/>
      <c r="R16" s="90"/>
      <c r="S16" s="90"/>
      <c r="T16" s="90"/>
      <c r="U16" s="90"/>
      <c r="V16" s="90"/>
      <c r="W16" s="90"/>
    </row>
    <row r="17" spans="1:26" ht="18.600000000000001" customHeight="1" x14ac:dyDescent="0.25">
      <c r="E17" s="64" t="s">
        <v>64</v>
      </c>
      <c r="F17" s="64"/>
      <c r="G17" s="64"/>
      <c r="H17" s="64"/>
      <c r="I17" s="64"/>
      <c r="J17" s="64"/>
      <c r="K17" s="64"/>
      <c r="L17" s="64"/>
      <c r="M17" s="64"/>
      <c r="N17" s="75">
        <f>AVERAGE(G43:K67)</f>
        <v>2.0400000000000005</v>
      </c>
      <c r="O17" s="75"/>
      <c r="P17" s="75"/>
      <c r="Q17" s="75"/>
      <c r="R17" s="75"/>
      <c r="S17" s="75"/>
      <c r="T17" s="75"/>
      <c r="U17" s="75"/>
      <c r="V17" s="75"/>
      <c r="W17" s="75"/>
    </row>
    <row r="18" spans="1:26" ht="18.600000000000001" customHeight="1" x14ac:dyDescent="0.25">
      <c r="E18" s="64"/>
      <c r="F18" s="64"/>
      <c r="G18" s="64"/>
      <c r="H18" s="64"/>
      <c r="I18" s="64"/>
      <c r="J18" s="64"/>
      <c r="K18" s="64"/>
      <c r="L18" s="64"/>
      <c r="M18" s="64"/>
      <c r="N18" s="75"/>
      <c r="O18" s="75"/>
      <c r="P18" s="75"/>
      <c r="Q18" s="75"/>
      <c r="R18" s="75"/>
      <c r="S18" s="75"/>
      <c r="T18" s="75"/>
      <c r="U18" s="75"/>
      <c r="V18" s="75"/>
      <c r="W18" s="75"/>
    </row>
    <row r="19" spans="1:26" ht="18.600000000000001" customHeight="1" x14ac:dyDescent="0.25">
      <c r="E19" s="64" t="s">
        <v>65</v>
      </c>
      <c r="F19" s="64"/>
      <c r="G19" s="64"/>
      <c r="H19" s="64"/>
      <c r="I19" s="64"/>
      <c r="J19" s="64"/>
      <c r="K19" s="64"/>
      <c r="L19" s="64"/>
      <c r="M19" s="64"/>
      <c r="N19" s="75">
        <f>AVERAGE(X43:AA67)</f>
        <v>0.32400000000000007</v>
      </c>
      <c r="O19" s="75"/>
      <c r="P19" s="75"/>
      <c r="Q19" s="75"/>
      <c r="R19" s="75"/>
      <c r="S19" s="75"/>
      <c r="T19" s="75"/>
      <c r="U19" s="75"/>
      <c r="V19" s="75"/>
      <c r="W19" s="75"/>
    </row>
    <row r="20" spans="1:26" ht="18.600000000000001" customHeight="1" x14ac:dyDescent="0.25">
      <c r="E20" s="64"/>
      <c r="F20" s="64"/>
      <c r="G20" s="64"/>
      <c r="H20" s="64"/>
      <c r="I20" s="64"/>
      <c r="J20" s="64"/>
      <c r="K20" s="64"/>
      <c r="L20" s="64"/>
      <c r="M20" s="64"/>
      <c r="N20" s="75"/>
      <c r="O20" s="75"/>
      <c r="P20" s="75"/>
      <c r="Q20" s="75"/>
      <c r="R20" s="75"/>
      <c r="S20" s="75"/>
      <c r="T20" s="75"/>
      <c r="U20" s="75"/>
      <c r="V20" s="75"/>
      <c r="W20" s="75"/>
    </row>
    <row r="21" spans="1:26" ht="18.600000000000001" customHeight="1" x14ac:dyDescent="0.25">
      <c r="E21" s="64" t="s">
        <v>66</v>
      </c>
      <c r="F21" s="64"/>
      <c r="G21" s="64"/>
      <c r="H21" s="64"/>
      <c r="I21" s="64"/>
      <c r="J21" s="64"/>
      <c r="K21" s="64"/>
      <c r="L21" s="64"/>
      <c r="M21" s="64"/>
      <c r="N21" s="73">
        <f>_xlfn.STDEV.S(G43:K67)</f>
        <v>0.1680498162472687</v>
      </c>
      <c r="O21" s="74"/>
      <c r="P21" s="74"/>
      <c r="Q21" s="74"/>
      <c r="R21" s="74"/>
      <c r="S21" s="74"/>
      <c r="T21" s="74"/>
      <c r="U21" s="74"/>
      <c r="V21" s="74"/>
      <c r="W21" s="74"/>
    </row>
    <row r="22" spans="1:26" ht="18.600000000000001" customHeight="1" x14ac:dyDescent="0.25">
      <c r="E22" s="64"/>
      <c r="F22" s="64"/>
      <c r="G22" s="64"/>
      <c r="H22" s="64"/>
      <c r="I22" s="64"/>
      <c r="J22" s="64"/>
      <c r="K22" s="64"/>
      <c r="L22" s="64"/>
      <c r="M22" s="64"/>
      <c r="N22" s="74"/>
      <c r="O22" s="74"/>
      <c r="P22" s="74"/>
      <c r="Q22" s="74"/>
      <c r="R22" s="74"/>
      <c r="S22" s="74"/>
      <c r="T22" s="74"/>
      <c r="U22" s="74"/>
      <c r="V22" s="74"/>
      <c r="W22" s="74"/>
    </row>
    <row r="23" spans="1:26" ht="18.600000000000001" customHeight="1" x14ac:dyDescent="0.25">
      <c r="E23" s="64" t="s">
        <v>67</v>
      </c>
      <c r="F23" s="64"/>
      <c r="G23" s="64"/>
      <c r="H23" s="64"/>
      <c r="I23" s="64"/>
      <c r="J23" s="64"/>
      <c r="K23" s="64"/>
      <c r="L23" s="64"/>
      <c r="M23" s="64"/>
      <c r="N23" s="73" t="s">
        <v>79</v>
      </c>
      <c r="O23" s="73"/>
      <c r="P23" s="73"/>
      <c r="Q23" s="73"/>
      <c r="R23" s="73"/>
      <c r="S23" s="74" t="s">
        <v>80</v>
      </c>
      <c r="T23" s="74"/>
      <c r="U23" s="74"/>
      <c r="V23" s="74"/>
      <c r="W23" s="74"/>
    </row>
    <row r="24" spans="1:26" ht="18.600000000000001" customHeight="1" x14ac:dyDescent="0.25">
      <c r="E24" s="64"/>
      <c r="F24" s="64"/>
      <c r="G24" s="64"/>
      <c r="H24" s="64"/>
      <c r="I24" s="64"/>
      <c r="J24" s="64"/>
      <c r="K24" s="64"/>
      <c r="L24" s="64"/>
      <c r="M24" s="64"/>
      <c r="N24" s="73">
        <f>M127</f>
        <v>2.6126543209876538</v>
      </c>
      <c r="O24" s="73"/>
      <c r="P24" s="73"/>
      <c r="Q24" s="73"/>
      <c r="R24" s="73"/>
      <c r="S24" s="73">
        <f>M203</f>
        <v>2.6405062537250745</v>
      </c>
      <c r="T24" s="74"/>
      <c r="U24" s="74"/>
      <c r="V24" s="74"/>
      <c r="W24" s="74"/>
    </row>
    <row r="27" spans="1:26" ht="18.600000000000001" customHeight="1" x14ac:dyDescent="0.25">
      <c r="A27" s="55" t="s">
        <v>81</v>
      </c>
      <c r="B27" s="54"/>
      <c r="C27" s="54"/>
      <c r="D27" s="54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</row>
    <row r="28" spans="1:26" ht="18.600000000000001" customHeight="1" x14ac:dyDescent="0.25">
      <c r="B28" s="32"/>
      <c r="C28" s="32"/>
      <c r="D28" s="32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</row>
    <row r="29" spans="1:26" ht="18.600000000000001" customHeight="1" x14ac:dyDescent="0.25">
      <c r="B29" s="32"/>
      <c r="C29" s="32"/>
      <c r="D29" s="32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</row>
    <row r="30" spans="1:26" ht="18.600000000000001" customHeight="1" x14ac:dyDescent="0.25">
      <c r="B30" s="32"/>
      <c r="C30" s="32"/>
      <c r="D30" s="32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</row>
    <row r="31" spans="1:26" ht="18.600000000000001" customHeight="1" x14ac:dyDescent="0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8.600000000000001" customHeight="1" x14ac:dyDescent="0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111" ht="18.600000000000001" customHeight="1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111" ht="18.600000000000001" customHeight="1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111" ht="18.600000000000001" customHeight="1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111" ht="18.600000000000001" customHeight="1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111" ht="18.600000000000001" customHeight="1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9" spans="1:111" ht="18.600000000000001" customHeight="1" x14ac:dyDescent="0.25">
      <c r="B39" s="89" t="s">
        <v>55</v>
      </c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</row>
    <row r="40" spans="1:111" ht="18.600000000000001" customHeight="1" x14ac:dyDescent="0.25">
      <c r="AC40" s="104" t="s">
        <v>43</v>
      </c>
      <c r="AD40" s="104"/>
      <c r="AE40" s="104"/>
      <c r="AF40" s="104"/>
      <c r="AG40" s="104"/>
      <c r="AH40" s="104"/>
      <c r="AI40" s="104"/>
      <c r="AJ40" s="104"/>
      <c r="AK40" s="104"/>
      <c r="AL40" s="104"/>
      <c r="AP40" s="104" t="s">
        <v>44</v>
      </c>
      <c r="AQ40" s="104"/>
      <c r="AR40" s="104"/>
      <c r="AS40" s="104"/>
      <c r="AT40" s="104"/>
      <c r="AU40" s="104"/>
      <c r="AV40" s="104"/>
      <c r="AW40" s="104"/>
      <c r="AX40" s="104"/>
      <c r="AY40" s="104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N40" s="104" t="s">
        <v>45</v>
      </c>
      <c r="BO40" s="104"/>
      <c r="BP40" s="104"/>
      <c r="BQ40" s="104"/>
      <c r="BR40" s="104"/>
      <c r="BS40" s="104"/>
      <c r="BT40" s="104"/>
      <c r="BU40" s="104"/>
      <c r="BV40" s="104"/>
      <c r="BW40" s="104"/>
      <c r="BY40" s="19"/>
      <c r="BZ40" s="19"/>
      <c r="CA40" s="19"/>
      <c r="CB40" s="19"/>
      <c r="CE40" s="104" t="s">
        <v>57</v>
      </c>
      <c r="CF40" s="104"/>
      <c r="CG40" s="104"/>
      <c r="CH40" s="104"/>
      <c r="CI40" s="104"/>
      <c r="CJ40" s="104"/>
      <c r="CK40" s="104"/>
      <c r="CL40" s="104"/>
      <c r="CM40" s="104"/>
      <c r="CN40" s="104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</row>
    <row r="41" spans="1:111" ht="18.600000000000001" customHeight="1" x14ac:dyDescent="0.25">
      <c r="A41" s="116" t="s">
        <v>26</v>
      </c>
      <c r="B41" s="105" t="s">
        <v>23</v>
      </c>
      <c r="C41" s="105"/>
      <c r="D41" s="105"/>
      <c r="E41" s="105"/>
      <c r="F41" s="105"/>
      <c r="G41" s="105"/>
      <c r="H41" s="105"/>
      <c r="I41" s="105"/>
      <c r="J41" s="105"/>
      <c r="K41" s="105"/>
      <c r="L41" s="117" t="s">
        <v>12</v>
      </c>
      <c r="M41" s="117"/>
      <c r="N41" s="117"/>
      <c r="O41" s="117"/>
      <c r="P41" s="117" t="s">
        <v>13</v>
      </c>
      <c r="Q41" s="117"/>
      <c r="R41" s="117"/>
      <c r="S41" s="117"/>
      <c r="T41" s="117" t="s">
        <v>24</v>
      </c>
      <c r="U41" s="117"/>
      <c r="V41" s="117"/>
      <c r="W41" s="117"/>
      <c r="X41" s="105" t="s">
        <v>25</v>
      </c>
      <c r="Y41" s="105"/>
      <c r="Z41" s="105"/>
      <c r="AA41" s="105"/>
      <c r="AB41" s="105" t="s">
        <v>39</v>
      </c>
      <c r="AC41" s="105"/>
      <c r="AD41" s="105"/>
      <c r="AE41" s="105"/>
      <c r="AF41" s="105" t="s">
        <v>40</v>
      </c>
      <c r="AG41" s="105"/>
      <c r="AH41" s="105"/>
      <c r="AI41" s="105"/>
      <c r="AJ41" s="105" t="s">
        <v>41</v>
      </c>
      <c r="AK41" s="105"/>
      <c r="AL41" s="105"/>
      <c r="AM41" s="105"/>
      <c r="AO41" s="105" t="s">
        <v>39</v>
      </c>
      <c r="AP41" s="105"/>
      <c r="AQ41" s="105"/>
      <c r="AR41" s="105"/>
      <c r="AS41" s="105" t="s">
        <v>40</v>
      </c>
      <c r="AT41" s="105"/>
      <c r="AU41" s="105"/>
      <c r="AV41" s="105"/>
      <c r="AW41" s="105" t="s">
        <v>41</v>
      </c>
      <c r="AX41" s="105"/>
      <c r="AY41" s="105"/>
      <c r="AZ41" s="105"/>
      <c r="BC41" s="105"/>
      <c r="BD41" s="105"/>
      <c r="BE41" s="105"/>
      <c r="BF41" s="105"/>
      <c r="BG41" s="105"/>
      <c r="BH41" s="105"/>
      <c r="BI41" s="105"/>
      <c r="BJ41" s="105"/>
      <c r="BK41" s="105"/>
      <c r="BL41" s="105"/>
      <c r="BM41" s="105" t="s">
        <v>39</v>
      </c>
      <c r="BN41" s="105"/>
      <c r="BO41" s="105"/>
      <c r="BP41" s="105"/>
      <c r="BQ41" s="105" t="s">
        <v>40</v>
      </c>
      <c r="BR41" s="105"/>
      <c r="BS41" s="105"/>
      <c r="BT41" s="105"/>
      <c r="BU41" s="105" t="s">
        <v>41</v>
      </c>
      <c r="BV41" s="105"/>
      <c r="BW41" s="105"/>
      <c r="BX41" s="105"/>
      <c r="BY41" s="105" t="s">
        <v>48</v>
      </c>
      <c r="BZ41" s="105"/>
      <c r="CA41" s="105"/>
      <c r="CB41" s="105"/>
      <c r="CD41" s="105" t="s">
        <v>39</v>
      </c>
      <c r="CE41" s="105"/>
      <c r="CF41" s="105"/>
      <c r="CG41" s="105"/>
      <c r="CH41" s="105" t="s">
        <v>40</v>
      </c>
      <c r="CI41" s="105"/>
      <c r="CJ41" s="105"/>
      <c r="CK41" s="105"/>
      <c r="CL41" s="105" t="s">
        <v>41</v>
      </c>
      <c r="CM41" s="105"/>
      <c r="CN41" s="105"/>
      <c r="CO41" s="105"/>
      <c r="CP41" s="93" t="s">
        <v>59</v>
      </c>
      <c r="CQ41" s="93"/>
      <c r="CR41" s="93"/>
      <c r="CS41" s="93"/>
      <c r="CT41" s="93" t="s">
        <v>60</v>
      </c>
      <c r="CU41" s="93"/>
      <c r="CV41" s="93"/>
      <c r="CW41" s="93"/>
      <c r="CX41" s="93" t="s">
        <v>61</v>
      </c>
      <c r="CY41" s="93"/>
      <c r="CZ41" s="93"/>
      <c r="DA41" s="93"/>
      <c r="DB41" s="93" t="s">
        <v>62</v>
      </c>
      <c r="DC41" s="93"/>
      <c r="DD41" s="93"/>
      <c r="DE41" s="93"/>
      <c r="DF41" s="19"/>
      <c r="DG41" s="19"/>
    </row>
    <row r="42" spans="1:111" ht="18.600000000000001" customHeight="1" x14ac:dyDescent="0.25">
      <c r="A42" s="116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C42" s="105"/>
      <c r="BD42" s="105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5"/>
      <c r="BP42" s="105"/>
      <c r="BQ42" s="105"/>
      <c r="BR42" s="105"/>
      <c r="BS42" s="105"/>
      <c r="BT42" s="105"/>
      <c r="BU42" s="105"/>
      <c r="BV42" s="105"/>
      <c r="BW42" s="105"/>
      <c r="BX42" s="105"/>
      <c r="BY42" s="105"/>
      <c r="BZ42" s="105"/>
      <c r="CA42" s="105"/>
      <c r="CB42" s="105"/>
      <c r="CD42" s="105"/>
      <c r="CE42" s="105"/>
      <c r="CF42" s="105"/>
      <c r="CG42" s="105"/>
      <c r="CH42" s="105"/>
      <c r="CI42" s="105"/>
      <c r="CJ42" s="105"/>
      <c r="CK42" s="105"/>
      <c r="CL42" s="105"/>
      <c r="CM42" s="105"/>
      <c r="CN42" s="105"/>
      <c r="CO42" s="105"/>
      <c r="CP42" s="93"/>
      <c r="CQ42" s="93"/>
      <c r="CR42" s="93"/>
      <c r="CS42" s="93"/>
      <c r="CT42" s="93"/>
      <c r="CU42" s="93"/>
      <c r="CV42" s="93"/>
      <c r="CW42" s="93"/>
      <c r="CX42" s="93"/>
      <c r="CY42" s="93"/>
      <c r="CZ42" s="93"/>
      <c r="DA42" s="93"/>
      <c r="DB42" s="93"/>
      <c r="DC42" s="93"/>
      <c r="DD42" s="93"/>
      <c r="DE42" s="93"/>
      <c r="DF42" s="19"/>
      <c r="DG42" s="19"/>
    </row>
    <row r="43" spans="1:111" ht="18.600000000000001" customHeight="1" x14ac:dyDescent="0.25">
      <c r="A43" s="18">
        <v>1</v>
      </c>
      <c r="B43" s="76"/>
      <c r="C43" s="76"/>
      <c r="D43" s="76"/>
      <c r="E43" s="76"/>
      <c r="F43" s="76"/>
      <c r="G43" s="92">
        <f>AVERAGE(L43:W43)</f>
        <v>1.8</v>
      </c>
      <c r="H43" s="92"/>
      <c r="I43" s="92"/>
      <c r="J43" s="92"/>
      <c r="K43" s="92"/>
      <c r="L43" s="101">
        <v>1.5</v>
      </c>
      <c r="M43" s="102"/>
      <c r="N43" s="102"/>
      <c r="O43" s="103"/>
      <c r="P43" s="101">
        <v>1.9</v>
      </c>
      <c r="Q43" s="102"/>
      <c r="R43" s="102"/>
      <c r="S43" s="103"/>
      <c r="T43" s="101">
        <v>2</v>
      </c>
      <c r="U43" s="102"/>
      <c r="V43" s="102"/>
      <c r="W43" s="103"/>
      <c r="X43" s="92">
        <f>MAX(L43:W43)-MIN(L43:W43)</f>
        <v>0.5</v>
      </c>
      <c r="Y43" s="92"/>
      <c r="Z43" s="92"/>
      <c r="AA43" s="92"/>
      <c r="AB43" s="92">
        <f t="shared" ref="AB43:AB67" si="0">$U$117</f>
        <v>0.32400000000000007</v>
      </c>
      <c r="AC43" s="92"/>
      <c r="AD43" s="92"/>
      <c r="AE43" s="92"/>
      <c r="AF43" s="92">
        <f t="shared" ref="AF43:AF67" si="1">$U$118</f>
        <v>0.83430000000000026</v>
      </c>
      <c r="AG43" s="92"/>
      <c r="AH43" s="92"/>
      <c r="AI43" s="92"/>
      <c r="AJ43" s="92">
        <f t="shared" ref="AJ43:AJ67" si="2">$U$119</f>
        <v>0</v>
      </c>
      <c r="AK43" s="92"/>
      <c r="AL43" s="92"/>
      <c r="AM43" s="92"/>
      <c r="AO43" s="92">
        <f t="shared" ref="AO43:AO67" si="3">$U$156</f>
        <v>2.0400000000000005</v>
      </c>
      <c r="AP43" s="92"/>
      <c r="AQ43" s="92"/>
      <c r="AR43" s="92"/>
      <c r="AS43" s="92">
        <f t="shared" ref="AS43:AS67" si="4">$U$157</f>
        <v>2.3714520000000006</v>
      </c>
      <c r="AT43" s="92"/>
      <c r="AU43" s="92"/>
      <c r="AV43" s="92"/>
      <c r="AW43" s="92">
        <f t="shared" ref="AW43:AW67" si="5">$U$158</f>
        <v>1.7085480000000004</v>
      </c>
      <c r="AX43" s="92"/>
      <c r="AY43" s="92"/>
      <c r="AZ43" s="92"/>
      <c r="BC43" s="118">
        <f>G43</f>
        <v>1.8</v>
      </c>
      <c r="BD43" s="119"/>
      <c r="BE43" s="119"/>
      <c r="BF43" s="119"/>
      <c r="BG43" s="120"/>
      <c r="BH43" s="118">
        <f>(BC43-$BC$68)^2</f>
        <v>5.7600000000000207E-2</v>
      </c>
      <c r="BI43" s="119"/>
      <c r="BJ43" s="119"/>
      <c r="BK43" s="119"/>
      <c r="BL43" s="120"/>
      <c r="BM43" s="92">
        <f t="shared" ref="BM43:BM67" si="6">$U$194</f>
        <v>0.1680498162472687</v>
      </c>
      <c r="BN43" s="92"/>
      <c r="BO43" s="92"/>
      <c r="BP43" s="92"/>
      <c r="BQ43" s="92">
        <f t="shared" ref="BQ43:BQ67" si="7">$U$195</f>
        <v>0.43155192812298604</v>
      </c>
      <c r="BR43" s="92"/>
      <c r="BS43" s="92"/>
      <c r="BT43" s="92"/>
      <c r="BU43" s="92">
        <f t="shared" ref="BU43:BU67" si="8">$U$196</f>
        <v>0</v>
      </c>
      <c r="BV43" s="92"/>
      <c r="BW43" s="92"/>
      <c r="BX43" s="92"/>
      <c r="BY43" s="92">
        <f>_xlfn.STDEV.S(L43:W43)</f>
        <v>0.26457513110645792</v>
      </c>
      <c r="BZ43" s="92"/>
      <c r="CA43" s="92"/>
      <c r="CB43" s="92"/>
      <c r="CD43" s="92">
        <f t="shared" ref="CD43:CD67" si="9">$U$94</f>
        <v>2</v>
      </c>
      <c r="CE43" s="92"/>
      <c r="CF43" s="92"/>
      <c r="CG43" s="92"/>
      <c r="CH43" s="92">
        <f t="shared" ref="CH43:CH67" si="10">$U$92</f>
        <v>3.5</v>
      </c>
      <c r="CI43" s="92"/>
      <c r="CJ43" s="92"/>
      <c r="CK43" s="92"/>
      <c r="CL43" s="92">
        <f t="shared" ref="CL43:CL67" si="11">$U$93</f>
        <v>0.5</v>
      </c>
      <c r="CM43" s="92"/>
      <c r="CN43" s="92"/>
      <c r="CO43" s="92"/>
      <c r="CP43" s="92">
        <f t="shared" ref="CP43:CP67" si="12">CD43+$U$95</f>
        <v>2.5</v>
      </c>
      <c r="CQ43" s="92"/>
      <c r="CR43" s="92"/>
      <c r="CS43" s="92"/>
      <c r="CT43" s="92">
        <f t="shared" ref="CT43:CT67" si="13">CP43+$U$95</f>
        <v>3</v>
      </c>
      <c r="CU43" s="92"/>
      <c r="CV43" s="92"/>
      <c r="CW43" s="92"/>
      <c r="CX43" s="92">
        <f t="shared" ref="CX43:CX67" si="14">CD43-$U$95</f>
        <v>1.5</v>
      </c>
      <c r="CY43" s="92"/>
      <c r="CZ43" s="92"/>
      <c r="DA43" s="92"/>
      <c r="DB43" s="92">
        <f t="shared" ref="DB43:DB67" si="15">CX43-$U$95</f>
        <v>1</v>
      </c>
      <c r="DC43" s="92"/>
      <c r="DD43" s="92"/>
      <c r="DE43" s="92"/>
      <c r="DF43" s="19"/>
      <c r="DG43" s="19"/>
    </row>
    <row r="44" spans="1:111" ht="18.600000000000001" customHeight="1" x14ac:dyDescent="0.25">
      <c r="A44" s="18">
        <v>2</v>
      </c>
      <c r="B44" s="76"/>
      <c r="C44" s="76"/>
      <c r="D44" s="76"/>
      <c r="E44" s="76"/>
      <c r="F44" s="76"/>
      <c r="G44" s="92">
        <f>AVERAGE(L44:W44)</f>
        <v>2.166666666666667</v>
      </c>
      <c r="H44" s="92"/>
      <c r="I44" s="92"/>
      <c r="J44" s="92"/>
      <c r="K44" s="92"/>
      <c r="L44" s="101">
        <v>2.1</v>
      </c>
      <c r="M44" s="102"/>
      <c r="N44" s="102"/>
      <c r="O44" s="103"/>
      <c r="P44" s="101">
        <v>2.2000000000000002</v>
      </c>
      <c r="Q44" s="102"/>
      <c r="R44" s="102"/>
      <c r="S44" s="103"/>
      <c r="T44" s="101">
        <v>2.2000000000000002</v>
      </c>
      <c r="U44" s="102"/>
      <c r="V44" s="102"/>
      <c r="W44" s="103"/>
      <c r="X44" s="92">
        <f t="shared" ref="X44:X67" si="16">MAX(L44:W44)-MIN(L44:W44)</f>
        <v>0.10000000000000009</v>
      </c>
      <c r="Y44" s="92"/>
      <c r="Z44" s="92"/>
      <c r="AA44" s="92"/>
      <c r="AB44" s="92">
        <f t="shared" si="0"/>
        <v>0.32400000000000007</v>
      </c>
      <c r="AC44" s="92"/>
      <c r="AD44" s="92"/>
      <c r="AE44" s="92"/>
      <c r="AF44" s="92">
        <f t="shared" si="1"/>
        <v>0.83430000000000026</v>
      </c>
      <c r="AG44" s="92"/>
      <c r="AH44" s="92"/>
      <c r="AI44" s="92"/>
      <c r="AJ44" s="92">
        <f t="shared" si="2"/>
        <v>0</v>
      </c>
      <c r="AK44" s="92"/>
      <c r="AL44" s="92"/>
      <c r="AM44" s="92"/>
      <c r="AO44" s="92">
        <f t="shared" si="3"/>
        <v>2.0400000000000005</v>
      </c>
      <c r="AP44" s="92"/>
      <c r="AQ44" s="92"/>
      <c r="AR44" s="92"/>
      <c r="AS44" s="92">
        <f t="shared" si="4"/>
        <v>2.3714520000000006</v>
      </c>
      <c r="AT44" s="92"/>
      <c r="AU44" s="92"/>
      <c r="AV44" s="92"/>
      <c r="AW44" s="92">
        <f t="shared" si="5"/>
        <v>1.7085480000000004</v>
      </c>
      <c r="AX44" s="92"/>
      <c r="AY44" s="92"/>
      <c r="AZ44" s="92"/>
      <c r="BC44" s="118">
        <f t="shared" ref="BC44:BC67" si="17">G44</f>
        <v>2.166666666666667</v>
      </c>
      <c r="BD44" s="119"/>
      <c r="BE44" s="119"/>
      <c r="BF44" s="119"/>
      <c r="BG44" s="120"/>
      <c r="BH44" s="118">
        <f t="shared" ref="BH44:BH67" si="18">(BC44-$BC$68)^2</f>
        <v>1.6044444444444399E-2</v>
      </c>
      <c r="BI44" s="119"/>
      <c r="BJ44" s="119"/>
      <c r="BK44" s="119"/>
      <c r="BL44" s="120"/>
      <c r="BM44" s="92">
        <f t="shared" si="6"/>
        <v>0.1680498162472687</v>
      </c>
      <c r="BN44" s="92"/>
      <c r="BO44" s="92"/>
      <c r="BP44" s="92"/>
      <c r="BQ44" s="92">
        <f t="shared" si="7"/>
        <v>0.43155192812298604</v>
      </c>
      <c r="BR44" s="92"/>
      <c r="BS44" s="92"/>
      <c r="BT44" s="92"/>
      <c r="BU44" s="92">
        <f t="shared" si="8"/>
        <v>0</v>
      </c>
      <c r="BV44" s="92"/>
      <c r="BW44" s="92"/>
      <c r="BX44" s="92"/>
      <c r="BY44" s="92">
        <f>_xlfn.STDEV.S(L44:W44)</f>
        <v>5.773502691896263E-2</v>
      </c>
      <c r="BZ44" s="92"/>
      <c r="CA44" s="92"/>
      <c r="CB44" s="92"/>
      <c r="CD44" s="92">
        <f t="shared" si="9"/>
        <v>2</v>
      </c>
      <c r="CE44" s="92"/>
      <c r="CF44" s="92"/>
      <c r="CG44" s="92"/>
      <c r="CH44" s="92">
        <f t="shared" si="10"/>
        <v>3.5</v>
      </c>
      <c r="CI44" s="92"/>
      <c r="CJ44" s="92"/>
      <c r="CK44" s="92"/>
      <c r="CL44" s="92">
        <f t="shared" si="11"/>
        <v>0.5</v>
      </c>
      <c r="CM44" s="92"/>
      <c r="CN44" s="92"/>
      <c r="CO44" s="92"/>
      <c r="CP44" s="92">
        <f t="shared" si="12"/>
        <v>2.5</v>
      </c>
      <c r="CQ44" s="92"/>
      <c r="CR44" s="92"/>
      <c r="CS44" s="92"/>
      <c r="CT44" s="92">
        <f t="shared" si="13"/>
        <v>3</v>
      </c>
      <c r="CU44" s="92"/>
      <c r="CV44" s="92"/>
      <c r="CW44" s="92"/>
      <c r="CX44" s="92">
        <f t="shared" si="14"/>
        <v>1.5</v>
      </c>
      <c r="CY44" s="92"/>
      <c r="CZ44" s="92"/>
      <c r="DA44" s="92"/>
      <c r="DB44" s="92">
        <f t="shared" si="15"/>
        <v>1</v>
      </c>
      <c r="DC44" s="92"/>
      <c r="DD44" s="92"/>
      <c r="DE44" s="92"/>
      <c r="DF44" s="19"/>
      <c r="DG44" s="19"/>
    </row>
    <row r="45" spans="1:111" ht="18.600000000000001" customHeight="1" x14ac:dyDescent="0.25">
      <c r="A45" s="18">
        <v>3</v>
      </c>
      <c r="B45" s="76"/>
      <c r="C45" s="76"/>
      <c r="D45" s="76"/>
      <c r="E45" s="76"/>
      <c r="F45" s="76"/>
      <c r="G45" s="92">
        <f t="shared" ref="G45:G67" si="19">AVERAGE(L45:W45)</f>
        <v>2.0999999999999996</v>
      </c>
      <c r="H45" s="92"/>
      <c r="I45" s="92"/>
      <c r="J45" s="92"/>
      <c r="K45" s="92"/>
      <c r="L45" s="101">
        <v>2.2999999999999998</v>
      </c>
      <c r="M45" s="102"/>
      <c r="N45" s="102"/>
      <c r="O45" s="103"/>
      <c r="P45" s="101">
        <v>1.9</v>
      </c>
      <c r="Q45" s="102"/>
      <c r="R45" s="102"/>
      <c r="S45" s="103"/>
      <c r="T45" s="101">
        <v>2.1</v>
      </c>
      <c r="U45" s="102"/>
      <c r="V45" s="102"/>
      <c r="W45" s="103"/>
      <c r="X45" s="92">
        <f t="shared" si="16"/>
        <v>0.39999999999999991</v>
      </c>
      <c r="Y45" s="92"/>
      <c r="Z45" s="92"/>
      <c r="AA45" s="92"/>
      <c r="AB45" s="92">
        <f t="shared" si="0"/>
        <v>0.32400000000000007</v>
      </c>
      <c r="AC45" s="92"/>
      <c r="AD45" s="92"/>
      <c r="AE45" s="92"/>
      <c r="AF45" s="92">
        <f t="shared" si="1"/>
        <v>0.83430000000000026</v>
      </c>
      <c r="AG45" s="92"/>
      <c r="AH45" s="92"/>
      <c r="AI45" s="92"/>
      <c r="AJ45" s="92">
        <f t="shared" si="2"/>
        <v>0</v>
      </c>
      <c r="AK45" s="92"/>
      <c r="AL45" s="92"/>
      <c r="AM45" s="92"/>
      <c r="AO45" s="92">
        <f t="shared" si="3"/>
        <v>2.0400000000000005</v>
      </c>
      <c r="AP45" s="92"/>
      <c r="AQ45" s="92"/>
      <c r="AR45" s="92"/>
      <c r="AS45" s="92">
        <f t="shared" si="4"/>
        <v>2.3714520000000006</v>
      </c>
      <c r="AT45" s="92"/>
      <c r="AU45" s="92"/>
      <c r="AV45" s="92"/>
      <c r="AW45" s="92">
        <f t="shared" si="5"/>
        <v>1.7085480000000004</v>
      </c>
      <c r="AX45" s="92"/>
      <c r="AY45" s="92"/>
      <c r="AZ45" s="92"/>
      <c r="BC45" s="118">
        <f t="shared" si="17"/>
        <v>2.0999999999999996</v>
      </c>
      <c r="BD45" s="119"/>
      <c r="BE45" s="119"/>
      <c r="BF45" s="119"/>
      <c r="BG45" s="120"/>
      <c r="BH45" s="118">
        <f t="shared" si="18"/>
        <v>3.5999999999998997E-3</v>
      </c>
      <c r="BI45" s="119"/>
      <c r="BJ45" s="119"/>
      <c r="BK45" s="119"/>
      <c r="BL45" s="120"/>
      <c r="BM45" s="92">
        <f t="shared" si="6"/>
        <v>0.1680498162472687</v>
      </c>
      <c r="BN45" s="92"/>
      <c r="BO45" s="92"/>
      <c r="BP45" s="92"/>
      <c r="BQ45" s="92">
        <f t="shared" si="7"/>
        <v>0.43155192812298604</v>
      </c>
      <c r="BR45" s="92"/>
      <c r="BS45" s="92"/>
      <c r="BT45" s="92"/>
      <c r="BU45" s="92">
        <f t="shared" si="8"/>
        <v>0</v>
      </c>
      <c r="BV45" s="92"/>
      <c r="BW45" s="92"/>
      <c r="BX45" s="92"/>
      <c r="BY45" s="92">
        <f t="shared" ref="BY45:BY67" si="20">_xlfn.STDEV.S(L45:W45)</f>
        <v>0.19999999999999996</v>
      </c>
      <c r="BZ45" s="92"/>
      <c r="CA45" s="92"/>
      <c r="CB45" s="92"/>
      <c r="CD45" s="92">
        <f t="shared" si="9"/>
        <v>2</v>
      </c>
      <c r="CE45" s="92"/>
      <c r="CF45" s="92"/>
      <c r="CG45" s="92"/>
      <c r="CH45" s="92">
        <f t="shared" si="10"/>
        <v>3.5</v>
      </c>
      <c r="CI45" s="92"/>
      <c r="CJ45" s="92"/>
      <c r="CK45" s="92"/>
      <c r="CL45" s="92">
        <f t="shared" si="11"/>
        <v>0.5</v>
      </c>
      <c r="CM45" s="92"/>
      <c r="CN45" s="92"/>
      <c r="CO45" s="92"/>
      <c r="CP45" s="92">
        <f t="shared" si="12"/>
        <v>2.5</v>
      </c>
      <c r="CQ45" s="92"/>
      <c r="CR45" s="92"/>
      <c r="CS45" s="92"/>
      <c r="CT45" s="92">
        <f t="shared" si="13"/>
        <v>3</v>
      </c>
      <c r="CU45" s="92"/>
      <c r="CV45" s="92"/>
      <c r="CW45" s="92"/>
      <c r="CX45" s="92">
        <f t="shared" si="14"/>
        <v>1.5</v>
      </c>
      <c r="CY45" s="92"/>
      <c r="CZ45" s="92"/>
      <c r="DA45" s="92"/>
      <c r="DB45" s="92">
        <f t="shared" si="15"/>
        <v>1</v>
      </c>
      <c r="DC45" s="92"/>
      <c r="DD45" s="92"/>
      <c r="DE45" s="92"/>
      <c r="DF45" s="19"/>
      <c r="DG45" s="19"/>
    </row>
    <row r="46" spans="1:111" ht="18.600000000000001" customHeight="1" x14ac:dyDescent="0.25">
      <c r="A46" s="18">
        <v>4</v>
      </c>
      <c r="B46" s="76"/>
      <c r="C46" s="76"/>
      <c r="D46" s="76"/>
      <c r="E46" s="76"/>
      <c r="F46" s="76"/>
      <c r="G46" s="92">
        <f t="shared" si="19"/>
        <v>2.166666666666667</v>
      </c>
      <c r="H46" s="92"/>
      <c r="I46" s="92"/>
      <c r="J46" s="92"/>
      <c r="K46" s="92"/>
      <c r="L46" s="101">
        <v>2.1</v>
      </c>
      <c r="M46" s="102"/>
      <c r="N46" s="102"/>
      <c r="O46" s="103"/>
      <c r="P46" s="101">
        <v>2.2000000000000002</v>
      </c>
      <c r="Q46" s="102"/>
      <c r="R46" s="102"/>
      <c r="S46" s="103"/>
      <c r="T46" s="101">
        <v>2.2000000000000002</v>
      </c>
      <c r="U46" s="102"/>
      <c r="V46" s="102"/>
      <c r="W46" s="103"/>
      <c r="X46" s="92">
        <f t="shared" si="16"/>
        <v>0.10000000000000009</v>
      </c>
      <c r="Y46" s="92"/>
      <c r="Z46" s="92"/>
      <c r="AA46" s="92"/>
      <c r="AB46" s="92">
        <f t="shared" si="0"/>
        <v>0.32400000000000007</v>
      </c>
      <c r="AC46" s="92"/>
      <c r="AD46" s="92"/>
      <c r="AE46" s="92"/>
      <c r="AF46" s="92">
        <f t="shared" si="1"/>
        <v>0.83430000000000026</v>
      </c>
      <c r="AG46" s="92"/>
      <c r="AH46" s="92"/>
      <c r="AI46" s="92"/>
      <c r="AJ46" s="92">
        <f t="shared" si="2"/>
        <v>0</v>
      </c>
      <c r="AK46" s="92"/>
      <c r="AL46" s="92"/>
      <c r="AM46" s="92"/>
      <c r="AO46" s="92">
        <f t="shared" si="3"/>
        <v>2.0400000000000005</v>
      </c>
      <c r="AP46" s="92"/>
      <c r="AQ46" s="92"/>
      <c r="AR46" s="92"/>
      <c r="AS46" s="92">
        <f t="shared" si="4"/>
        <v>2.3714520000000006</v>
      </c>
      <c r="AT46" s="92"/>
      <c r="AU46" s="92"/>
      <c r="AV46" s="92"/>
      <c r="AW46" s="92">
        <f t="shared" si="5"/>
        <v>1.7085480000000004</v>
      </c>
      <c r="AX46" s="92"/>
      <c r="AY46" s="92"/>
      <c r="AZ46" s="92"/>
      <c r="BC46" s="118">
        <f t="shared" si="17"/>
        <v>2.166666666666667</v>
      </c>
      <c r="BD46" s="119"/>
      <c r="BE46" s="119"/>
      <c r="BF46" s="119"/>
      <c r="BG46" s="120"/>
      <c r="BH46" s="118">
        <f t="shared" si="18"/>
        <v>1.6044444444444399E-2</v>
      </c>
      <c r="BI46" s="119"/>
      <c r="BJ46" s="119"/>
      <c r="BK46" s="119"/>
      <c r="BL46" s="120"/>
      <c r="BM46" s="92">
        <f t="shared" si="6"/>
        <v>0.1680498162472687</v>
      </c>
      <c r="BN46" s="92"/>
      <c r="BO46" s="92"/>
      <c r="BP46" s="92"/>
      <c r="BQ46" s="92">
        <f t="shared" si="7"/>
        <v>0.43155192812298604</v>
      </c>
      <c r="BR46" s="92"/>
      <c r="BS46" s="92"/>
      <c r="BT46" s="92"/>
      <c r="BU46" s="92">
        <f t="shared" si="8"/>
        <v>0</v>
      </c>
      <c r="BV46" s="92"/>
      <c r="BW46" s="92"/>
      <c r="BX46" s="92"/>
      <c r="BY46" s="92">
        <f t="shared" si="20"/>
        <v>5.773502691896263E-2</v>
      </c>
      <c r="BZ46" s="92"/>
      <c r="CA46" s="92"/>
      <c r="CB46" s="92"/>
      <c r="CD46" s="92">
        <f t="shared" si="9"/>
        <v>2</v>
      </c>
      <c r="CE46" s="92"/>
      <c r="CF46" s="92"/>
      <c r="CG46" s="92"/>
      <c r="CH46" s="92">
        <f t="shared" si="10"/>
        <v>3.5</v>
      </c>
      <c r="CI46" s="92"/>
      <c r="CJ46" s="92"/>
      <c r="CK46" s="92"/>
      <c r="CL46" s="92">
        <f t="shared" si="11"/>
        <v>0.5</v>
      </c>
      <c r="CM46" s="92"/>
      <c r="CN46" s="92"/>
      <c r="CO46" s="92"/>
      <c r="CP46" s="92">
        <f t="shared" si="12"/>
        <v>2.5</v>
      </c>
      <c r="CQ46" s="92"/>
      <c r="CR46" s="92"/>
      <c r="CS46" s="92"/>
      <c r="CT46" s="92">
        <f t="shared" si="13"/>
        <v>3</v>
      </c>
      <c r="CU46" s="92"/>
      <c r="CV46" s="92"/>
      <c r="CW46" s="92"/>
      <c r="CX46" s="92">
        <f t="shared" si="14"/>
        <v>1.5</v>
      </c>
      <c r="CY46" s="92"/>
      <c r="CZ46" s="92"/>
      <c r="DA46" s="92"/>
      <c r="DB46" s="92">
        <f t="shared" si="15"/>
        <v>1</v>
      </c>
      <c r="DC46" s="92"/>
      <c r="DD46" s="92"/>
      <c r="DE46" s="92"/>
    </row>
    <row r="47" spans="1:111" ht="18.600000000000001" customHeight="1" x14ac:dyDescent="0.25">
      <c r="A47" s="18">
        <v>5</v>
      </c>
      <c r="B47" s="76"/>
      <c r="C47" s="76"/>
      <c r="D47" s="76"/>
      <c r="E47" s="76"/>
      <c r="F47" s="76"/>
      <c r="G47" s="92">
        <f t="shared" si="19"/>
        <v>1.9666666666666668</v>
      </c>
      <c r="H47" s="92"/>
      <c r="I47" s="92"/>
      <c r="J47" s="92"/>
      <c r="K47" s="92"/>
      <c r="L47" s="101">
        <v>2.1</v>
      </c>
      <c r="M47" s="102"/>
      <c r="N47" s="102"/>
      <c r="O47" s="103"/>
      <c r="P47" s="101">
        <v>1.8</v>
      </c>
      <c r="Q47" s="102"/>
      <c r="R47" s="102"/>
      <c r="S47" s="103"/>
      <c r="T47" s="101">
        <v>2</v>
      </c>
      <c r="U47" s="102"/>
      <c r="V47" s="102"/>
      <c r="W47" s="103"/>
      <c r="X47" s="92">
        <f t="shared" si="16"/>
        <v>0.30000000000000004</v>
      </c>
      <c r="Y47" s="92"/>
      <c r="Z47" s="92"/>
      <c r="AA47" s="92"/>
      <c r="AB47" s="92">
        <f t="shared" si="0"/>
        <v>0.32400000000000007</v>
      </c>
      <c r="AC47" s="92"/>
      <c r="AD47" s="92"/>
      <c r="AE47" s="92"/>
      <c r="AF47" s="92">
        <f t="shared" si="1"/>
        <v>0.83430000000000026</v>
      </c>
      <c r="AG47" s="92"/>
      <c r="AH47" s="92"/>
      <c r="AI47" s="92"/>
      <c r="AJ47" s="92">
        <f t="shared" si="2"/>
        <v>0</v>
      </c>
      <c r="AK47" s="92"/>
      <c r="AL47" s="92"/>
      <c r="AM47" s="92"/>
      <c r="AO47" s="92">
        <f t="shared" si="3"/>
        <v>2.0400000000000005</v>
      </c>
      <c r="AP47" s="92"/>
      <c r="AQ47" s="92"/>
      <c r="AR47" s="92"/>
      <c r="AS47" s="92">
        <f t="shared" si="4"/>
        <v>2.3714520000000006</v>
      </c>
      <c r="AT47" s="92"/>
      <c r="AU47" s="92"/>
      <c r="AV47" s="92"/>
      <c r="AW47" s="92">
        <f t="shared" si="5"/>
        <v>1.7085480000000004</v>
      </c>
      <c r="AX47" s="92"/>
      <c r="AY47" s="92"/>
      <c r="AZ47" s="92"/>
      <c r="BC47" s="118">
        <f t="shared" si="17"/>
        <v>1.9666666666666668</v>
      </c>
      <c r="BD47" s="119"/>
      <c r="BE47" s="119"/>
      <c r="BF47" s="119"/>
      <c r="BG47" s="120"/>
      <c r="BH47" s="118">
        <f t="shared" si="18"/>
        <v>5.3777777777778311E-3</v>
      </c>
      <c r="BI47" s="119"/>
      <c r="BJ47" s="119"/>
      <c r="BK47" s="119"/>
      <c r="BL47" s="120"/>
      <c r="BM47" s="92">
        <f t="shared" si="6"/>
        <v>0.1680498162472687</v>
      </c>
      <c r="BN47" s="92"/>
      <c r="BO47" s="92"/>
      <c r="BP47" s="92"/>
      <c r="BQ47" s="92">
        <f t="shared" si="7"/>
        <v>0.43155192812298604</v>
      </c>
      <c r="BR47" s="92"/>
      <c r="BS47" s="92"/>
      <c r="BT47" s="92"/>
      <c r="BU47" s="92">
        <f t="shared" si="8"/>
        <v>0</v>
      </c>
      <c r="BV47" s="92"/>
      <c r="BW47" s="92"/>
      <c r="BX47" s="92"/>
      <c r="BY47" s="92">
        <f t="shared" si="20"/>
        <v>0.15275252316519469</v>
      </c>
      <c r="BZ47" s="92"/>
      <c r="CA47" s="92"/>
      <c r="CB47" s="92"/>
      <c r="CD47" s="92">
        <f t="shared" si="9"/>
        <v>2</v>
      </c>
      <c r="CE47" s="92"/>
      <c r="CF47" s="92"/>
      <c r="CG47" s="92"/>
      <c r="CH47" s="92">
        <f t="shared" si="10"/>
        <v>3.5</v>
      </c>
      <c r="CI47" s="92"/>
      <c r="CJ47" s="92"/>
      <c r="CK47" s="92"/>
      <c r="CL47" s="92">
        <f t="shared" si="11"/>
        <v>0.5</v>
      </c>
      <c r="CM47" s="92"/>
      <c r="CN47" s="92"/>
      <c r="CO47" s="92"/>
      <c r="CP47" s="92">
        <f t="shared" si="12"/>
        <v>2.5</v>
      </c>
      <c r="CQ47" s="92"/>
      <c r="CR47" s="92"/>
      <c r="CS47" s="92"/>
      <c r="CT47" s="92">
        <f t="shared" si="13"/>
        <v>3</v>
      </c>
      <c r="CU47" s="92"/>
      <c r="CV47" s="92"/>
      <c r="CW47" s="92"/>
      <c r="CX47" s="92">
        <f t="shared" si="14"/>
        <v>1.5</v>
      </c>
      <c r="CY47" s="92"/>
      <c r="CZ47" s="92"/>
      <c r="DA47" s="92"/>
      <c r="DB47" s="92">
        <f t="shared" si="15"/>
        <v>1</v>
      </c>
      <c r="DC47" s="92"/>
      <c r="DD47" s="92"/>
      <c r="DE47" s="92"/>
    </row>
    <row r="48" spans="1:111" ht="18.600000000000001" customHeight="1" x14ac:dyDescent="0.25">
      <c r="A48" s="18">
        <v>6</v>
      </c>
      <c r="B48" s="76"/>
      <c r="C48" s="76"/>
      <c r="D48" s="76"/>
      <c r="E48" s="76"/>
      <c r="F48" s="76"/>
      <c r="G48" s="92">
        <f t="shared" si="19"/>
        <v>2.166666666666667</v>
      </c>
      <c r="H48" s="92"/>
      <c r="I48" s="92"/>
      <c r="J48" s="92"/>
      <c r="K48" s="92"/>
      <c r="L48" s="101">
        <v>2.1</v>
      </c>
      <c r="M48" s="102"/>
      <c r="N48" s="102"/>
      <c r="O48" s="103"/>
      <c r="P48" s="101">
        <v>2.2000000000000002</v>
      </c>
      <c r="Q48" s="102"/>
      <c r="R48" s="102"/>
      <c r="S48" s="103"/>
      <c r="T48" s="101">
        <v>2.2000000000000002</v>
      </c>
      <c r="U48" s="102"/>
      <c r="V48" s="102"/>
      <c r="W48" s="103"/>
      <c r="X48" s="92">
        <f t="shared" si="16"/>
        <v>0.10000000000000009</v>
      </c>
      <c r="Y48" s="92"/>
      <c r="Z48" s="92"/>
      <c r="AA48" s="92"/>
      <c r="AB48" s="92">
        <f t="shared" si="0"/>
        <v>0.32400000000000007</v>
      </c>
      <c r="AC48" s="92"/>
      <c r="AD48" s="92"/>
      <c r="AE48" s="92"/>
      <c r="AF48" s="92">
        <f t="shared" si="1"/>
        <v>0.83430000000000026</v>
      </c>
      <c r="AG48" s="92"/>
      <c r="AH48" s="92"/>
      <c r="AI48" s="92"/>
      <c r="AJ48" s="92">
        <f t="shared" si="2"/>
        <v>0</v>
      </c>
      <c r="AK48" s="92"/>
      <c r="AL48" s="92"/>
      <c r="AM48" s="92"/>
      <c r="AO48" s="92">
        <f t="shared" si="3"/>
        <v>2.0400000000000005</v>
      </c>
      <c r="AP48" s="92"/>
      <c r="AQ48" s="92"/>
      <c r="AR48" s="92"/>
      <c r="AS48" s="92">
        <f t="shared" si="4"/>
        <v>2.3714520000000006</v>
      </c>
      <c r="AT48" s="92"/>
      <c r="AU48" s="92"/>
      <c r="AV48" s="92"/>
      <c r="AW48" s="92">
        <f t="shared" si="5"/>
        <v>1.7085480000000004</v>
      </c>
      <c r="AX48" s="92"/>
      <c r="AY48" s="92"/>
      <c r="AZ48" s="92"/>
      <c r="BC48" s="118">
        <f t="shared" si="17"/>
        <v>2.166666666666667</v>
      </c>
      <c r="BD48" s="119"/>
      <c r="BE48" s="119"/>
      <c r="BF48" s="119"/>
      <c r="BG48" s="120"/>
      <c r="BH48" s="118">
        <f t="shared" si="18"/>
        <v>1.6044444444444399E-2</v>
      </c>
      <c r="BI48" s="119"/>
      <c r="BJ48" s="119"/>
      <c r="BK48" s="119"/>
      <c r="BL48" s="120"/>
      <c r="BM48" s="92">
        <f t="shared" si="6"/>
        <v>0.1680498162472687</v>
      </c>
      <c r="BN48" s="92"/>
      <c r="BO48" s="92"/>
      <c r="BP48" s="92"/>
      <c r="BQ48" s="92">
        <f t="shared" si="7"/>
        <v>0.43155192812298604</v>
      </c>
      <c r="BR48" s="92"/>
      <c r="BS48" s="92"/>
      <c r="BT48" s="92"/>
      <c r="BU48" s="92">
        <f t="shared" si="8"/>
        <v>0</v>
      </c>
      <c r="BV48" s="92"/>
      <c r="BW48" s="92"/>
      <c r="BX48" s="92"/>
      <c r="BY48" s="92">
        <f t="shared" si="20"/>
        <v>5.773502691896263E-2</v>
      </c>
      <c r="BZ48" s="92"/>
      <c r="CA48" s="92"/>
      <c r="CB48" s="92"/>
      <c r="CD48" s="92">
        <f t="shared" si="9"/>
        <v>2</v>
      </c>
      <c r="CE48" s="92"/>
      <c r="CF48" s="92"/>
      <c r="CG48" s="92"/>
      <c r="CH48" s="92">
        <f t="shared" si="10"/>
        <v>3.5</v>
      </c>
      <c r="CI48" s="92"/>
      <c r="CJ48" s="92"/>
      <c r="CK48" s="92"/>
      <c r="CL48" s="92">
        <f t="shared" si="11"/>
        <v>0.5</v>
      </c>
      <c r="CM48" s="92"/>
      <c r="CN48" s="92"/>
      <c r="CO48" s="92"/>
      <c r="CP48" s="92">
        <f t="shared" si="12"/>
        <v>2.5</v>
      </c>
      <c r="CQ48" s="92"/>
      <c r="CR48" s="92"/>
      <c r="CS48" s="92"/>
      <c r="CT48" s="92">
        <f t="shared" si="13"/>
        <v>3</v>
      </c>
      <c r="CU48" s="92"/>
      <c r="CV48" s="92"/>
      <c r="CW48" s="92"/>
      <c r="CX48" s="92">
        <f t="shared" si="14"/>
        <v>1.5</v>
      </c>
      <c r="CY48" s="92"/>
      <c r="CZ48" s="92"/>
      <c r="DA48" s="92"/>
      <c r="DB48" s="92">
        <f t="shared" si="15"/>
        <v>1</v>
      </c>
      <c r="DC48" s="92"/>
      <c r="DD48" s="92"/>
      <c r="DE48" s="92"/>
    </row>
    <row r="49" spans="1:109" ht="18.600000000000001" customHeight="1" x14ac:dyDescent="0.25">
      <c r="A49" s="18">
        <v>7</v>
      </c>
      <c r="B49" s="76"/>
      <c r="C49" s="76"/>
      <c r="D49" s="76"/>
      <c r="E49" s="76"/>
      <c r="F49" s="76"/>
      <c r="G49" s="92">
        <f t="shared" si="19"/>
        <v>1.8</v>
      </c>
      <c r="H49" s="92"/>
      <c r="I49" s="92"/>
      <c r="J49" s="92"/>
      <c r="K49" s="92"/>
      <c r="L49" s="101">
        <v>1.5</v>
      </c>
      <c r="M49" s="102"/>
      <c r="N49" s="102"/>
      <c r="O49" s="103"/>
      <c r="P49" s="101">
        <v>1.8</v>
      </c>
      <c r="Q49" s="102"/>
      <c r="R49" s="102"/>
      <c r="S49" s="103"/>
      <c r="T49" s="101">
        <v>2.1</v>
      </c>
      <c r="U49" s="102"/>
      <c r="V49" s="102"/>
      <c r="W49" s="103"/>
      <c r="X49" s="92">
        <f t="shared" si="16"/>
        <v>0.60000000000000009</v>
      </c>
      <c r="Y49" s="92"/>
      <c r="Z49" s="92"/>
      <c r="AA49" s="92"/>
      <c r="AB49" s="92">
        <f t="shared" si="0"/>
        <v>0.32400000000000007</v>
      </c>
      <c r="AC49" s="92"/>
      <c r="AD49" s="92"/>
      <c r="AE49" s="92"/>
      <c r="AF49" s="92">
        <f t="shared" si="1"/>
        <v>0.83430000000000026</v>
      </c>
      <c r="AG49" s="92"/>
      <c r="AH49" s="92"/>
      <c r="AI49" s="92"/>
      <c r="AJ49" s="92">
        <f t="shared" si="2"/>
        <v>0</v>
      </c>
      <c r="AK49" s="92"/>
      <c r="AL49" s="92"/>
      <c r="AM49" s="92"/>
      <c r="AO49" s="92">
        <f t="shared" si="3"/>
        <v>2.0400000000000005</v>
      </c>
      <c r="AP49" s="92"/>
      <c r="AQ49" s="92"/>
      <c r="AR49" s="92"/>
      <c r="AS49" s="92">
        <f t="shared" si="4"/>
        <v>2.3714520000000006</v>
      </c>
      <c r="AT49" s="92"/>
      <c r="AU49" s="92"/>
      <c r="AV49" s="92"/>
      <c r="AW49" s="92">
        <f t="shared" si="5"/>
        <v>1.7085480000000004</v>
      </c>
      <c r="AX49" s="92"/>
      <c r="AY49" s="92"/>
      <c r="AZ49" s="92"/>
      <c r="BC49" s="118">
        <f t="shared" si="17"/>
        <v>1.8</v>
      </c>
      <c r="BD49" s="119"/>
      <c r="BE49" s="119"/>
      <c r="BF49" s="119"/>
      <c r="BG49" s="120"/>
      <c r="BH49" s="118">
        <f t="shared" si="18"/>
        <v>5.7600000000000207E-2</v>
      </c>
      <c r="BI49" s="119"/>
      <c r="BJ49" s="119"/>
      <c r="BK49" s="119"/>
      <c r="BL49" s="120"/>
      <c r="BM49" s="92">
        <f t="shared" si="6"/>
        <v>0.1680498162472687</v>
      </c>
      <c r="BN49" s="92"/>
      <c r="BO49" s="92"/>
      <c r="BP49" s="92"/>
      <c r="BQ49" s="92">
        <f t="shared" si="7"/>
        <v>0.43155192812298604</v>
      </c>
      <c r="BR49" s="92"/>
      <c r="BS49" s="92"/>
      <c r="BT49" s="92"/>
      <c r="BU49" s="92">
        <f t="shared" si="8"/>
        <v>0</v>
      </c>
      <c r="BV49" s="92"/>
      <c r="BW49" s="92"/>
      <c r="BX49" s="92"/>
      <c r="BY49" s="92">
        <f t="shared" si="20"/>
        <v>0.29999999999999977</v>
      </c>
      <c r="BZ49" s="92"/>
      <c r="CA49" s="92"/>
      <c r="CB49" s="92"/>
      <c r="CD49" s="92">
        <f t="shared" si="9"/>
        <v>2</v>
      </c>
      <c r="CE49" s="92"/>
      <c r="CF49" s="92"/>
      <c r="CG49" s="92"/>
      <c r="CH49" s="92">
        <f t="shared" si="10"/>
        <v>3.5</v>
      </c>
      <c r="CI49" s="92"/>
      <c r="CJ49" s="92"/>
      <c r="CK49" s="92"/>
      <c r="CL49" s="92">
        <f t="shared" si="11"/>
        <v>0.5</v>
      </c>
      <c r="CM49" s="92"/>
      <c r="CN49" s="92"/>
      <c r="CO49" s="92"/>
      <c r="CP49" s="92">
        <f t="shared" si="12"/>
        <v>2.5</v>
      </c>
      <c r="CQ49" s="92"/>
      <c r="CR49" s="92"/>
      <c r="CS49" s="92"/>
      <c r="CT49" s="92">
        <f t="shared" si="13"/>
        <v>3</v>
      </c>
      <c r="CU49" s="92"/>
      <c r="CV49" s="92"/>
      <c r="CW49" s="92"/>
      <c r="CX49" s="92">
        <f t="shared" si="14"/>
        <v>1.5</v>
      </c>
      <c r="CY49" s="92"/>
      <c r="CZ49" s="92"/>
      <c r="DA49" s="92"/>
      <c r="DB49" s="92">
        <f t="shared" si="15"/>
        <v>1</v>
      </c>
      <c r="DC49" s="92"/>
      <c r="DD49" s="92"/>
      <c r="DE49" s="92"/>
    </row>
    <row r="50" spans="1:109" ht="18.600000000000001" customHeight="1" x14ac:dyDescent="0.25">
      <c r="A50" s="18">
        <v>8</v>
      </c>
      <c r="B50" s="76"/>
      <c r="C50" s="76"/>
      <c r="D50" s="76"/>
      <c r="E50" s="76"/>
      <c r="F50" s="76"/>
      <c r="G50" s="92">
        <f t="shared" si="19"/>
        <v>2.166666666666667</v>
      </c>
      <c r="H50" s="92"/>
      <c r="I50" s="92"/>
      <c r="J50" s="92"/>
      <c r="K50" s="92"/>
      <c r="L50" s="101">
        <v>2.1</v>
      </c>
      <c r="M50" s="102"/>
      <c r="N50" s="102"/>
      <c r="O50" s="103"/>
      <c r="P50" s="101">
        <v>2.2000000000000002</v>
      </c>
      <c r="Q50" s="102"/>
      <c r="R50" s="102"/>
      <c r="S50" s="103"/>
      <c r="T50" s="101">
        <v>2.2000000000000002</v>
      </c>
      <c r="U50" s="102"/>
      <c r="V50" s="102"/>
      <c r="W50" s="103"/>
      <c r="X50" s="92">
        <f t="shared" si="16"/>
        <v>0.10000000000000009</v>
      </c>
      <c r="Y50" s="92"/>
      <c r="Z50" s="92"/>
      <c r="AA50" s="92"/>
      <c r="AB50" s="92">
        <f t="shared" si="0"/>
        <v>0.32400000000000007</v>
      </c>
      <c r="AC50" s="92"/>
      <c r="AD50" s="92"/>
      <c r="AE50" s="92"/>
      <c r="AF50" s="92">
        <f t="shared" si="1"/>
        <v>0.83430000000000026</v>
      </c>
      <c r="AG50" s="92"/>
      <c r="AH50" s="92"/>
      <c r="AI50" s="92"/>
      <c r="AJ50" s="92">
        <f t="shared" si="2"/>
        <v>0</v>
      </c>
      <c r="AK50" s="92"/>
      <c r="AL50" s="92"/>
      <c r="AM50" s="92"/>
      <c r="AO50" s="92">
        <f t="shared" si="3"/>
        <v>2.0400000000000005</v>
      </c>
      <c r="AP50" s="92"/>
      <c r="AQ50" s="92"/>
      <c r="AR50" s="92"/>
      <c r="AS50" s="92">
        <f t="shared" si="4"/>
        <v>2.3714520000000006</v>
      </c>
      <c r="AT50" s="92"/>
      <c r="AU50" s="92"/>
      <c r="AV50" s="92"/>
      <c r="AW50" s="92">
        <f t="shared" si="5"/>
        <v>1.7085480000000004</v>
      </c>
      <c r="AX50" s="92"/>
      <c r="AY50" s="92"/>
      <c r="AZ50" s="92"/>
      <c r="BC50" s="118">
        <f t="shared" si="17"/>
        <v>2.166666666666667</v>
      </c>
      <c r="BD50" s="119"/>
      <c r="BE50" s="119"/>
      <c r="BF50" s="119"/>
      <c r="BG50" s="120"/>
      <c r="BH50" s="118">
        <f t="shared" si="18"/>
        <v>1.6044444444444399E-2</v>
      </c>
      <c r="BI50" s="119"/>
      <c r="BJ50" s="119"/>
      <c r="BK50" s="119"/>
      <c r="BL50" s="120"/>
      <c r="BM50" s="92">
        <f t="shared" si="6"/>
        <v>0.1680498162472687</v>
      </c>
      <c r="BN50" s="92"/>
      <c r="BO50" s="92"/>
      <c r="BP50" s="92"/>
      <c r="BQ50" s="92">
        <f t="shared" si="7"/>
        <v>0.43155192812298604</v>
      </c>
      <c r="BR50" s="92"/>
      <c r="BS50" s="92"/>
      <c r="BT50" s="92"/>
      <c r="BU50" s="92">
        <f t="shared" si="8"/>
        <v>0</v>
      </c>
      <c r="BV50" s="92"/>
      <c r="BW50" s="92"/>
      <c r="BX50" s="92"/>
      <c r="BY50" s="92">
        <f t="shared" si="20"/>
        <v>5.773502691896263E-2</v>
      </c>
      <c r="BZ50" s="92"/>
      <c r="CA50" s="92"/>
      <c r="CB50" s="92"/>
      <c r="CD50" s="92">
        <f t="shared" si="9"/>
        <v>2</v>
      </c>
      <c r="CE50" s="92"/>
      <c r="CF50" s="92"/>
      <c r="CG50" s="92"/>
      <c r="CH50" s="92">
        <f t="shared" si="10"/>
        <v>3.5</v>
      </c>
      <c r="CI50" s="92"/>
      <c r="CJ50" s="92"/>
      <c r="CK50" s="92"/>
      <c r="CL50" s="92">
        <f t="shared" si="11"/>
        <v>0.5</v>
      </c>
      <c r="CM50" s="92"/>
      <c r="CN50" s="92"/>
      <c r="CO50" s="92"/>
      <c r="CP50" s="92">
        <f t="shared" si="12"/>
        <v>2.5</v>
      </c>
      <c r="CQ50" s="92"/>
      <c r="CR50" s="92"/>
      <c r="CS50" s="92"/>
      <c r="CT50" s="92">
        <f t="shared" si="13"/>
        <v>3</v>
      </c>
      <c r="CU50" s="92"/>
      <c r="CV50" s="92"/>
      <c r="CW50" s="92"/>
      <c r="CX50" s="92">
        <f t="shared" si="14"/>
        <v>1.5</v>
      </c>
      <c r="CY50" s="92"/>
      <c r="CZ50" s="92"/>
      <c r="DA50" s="92"/>
      <c r="DB50" s="92">
        <f t="shared" si="15"/>
        <v>1</v>
      </c>
      <c r="DC50" s="92"/>
      <c r="DD50" s="92"/>
      <c r="DE50" s="92"/>
    </row>
    <row r="51" spans="1:109" ht="18.600000000000001" customHeight="1" x14ac:dyDescent="0.25">
      <c r="A51" s="18">
        <v>9</v>
      </c>
      <c r="B51" s="76"/>
      <c r="C51" s="76"/>
      <c r="D51" s="76"/>
      <c r="E51" s="76"/>
      <c r="F51" s="76"/>
      <c r="G51" s="92">
        <f t="shared" si="19"/>
        <v>1.7666666666666666</v>
      </c>
      <c r="H51" s="92"/>
      <c r="I51" s="92"/>
      <c r="J51" s="92"/>
      <c r="K51" s="92"/>
      <c r="L51" s="101">
        <v>1.5</v>
      </c>
      <c r="M51" s="102"/>
      <c r="N51" s="102"/>
      <c r="O51" s="103"/>
      <c r="P51" s="101">
        <v>1.8</v>
      </c>
      <c r="Q51" s="102"/>
      <c r="R51" s="102"/>
      <c r="S51" s="103"/>
      <c r="T51" s="101">
        <v>2</v>
      </c>
      <c r="U51" s="102"/>
      <c r="V51" s="102"/>
      <c r="W51" s="103"/>
      <c r="X51" s="92">
        <f t="shared" si="16"/>
        <v>0.5</v>
      </c>
      <c r="Y51" s="92"/>
      <c r="Z51" s="92"/>
      <c r="AA51" s="92"/>
      <c r="AB51" s="92">
        <f t="shared" si="0"/>
        <v>0.32400000000000007</v>
      </c>
      <c r="AC51" s="92"/>
      <c r="AD51" s="92"/>
      <c r="AE51" s="92"/>
      <c r="AF51" s="92">
        <f t="shared" si="1"/>
        <v>0.83430000000000026</v>
      </c>
      <c r="AG51" s="92"/>
      <c r="AH51" s="92"/>
      <c r="AI51" s="92"/>
      <c r="AJ51" s="92">
        <f t="shared" si="2"/>
        <v>0</v>
      </c>
      <c r="AK51" s="92"/>
      <c r="AL51" s="92"/>
      <c r="AM51" s="92"/>
      <c r="AO51" s="92">
        <f t="shared" si="3"/>
        <v>2.0400000000000005</v>
      </c>
      <c r="AP51" s="92"/>
      <c r="AQ51" s="92"/>
      <c r="AR51" s="92"/>
      <c r="AS51" s="92">
        <f t="shared" si="4"/>
        <v>2.3714520000000006</v>
      </c>
      <c r="AT51" s="92"/>
      <c r="AU51" s="92"/>
      <c r="AV51" s="92"/>
      <c r="AW51" s="92">
        <f t="shared" si="5"/>
        <v>1.7085480000000004</v>
      </c>
      <c r="AX51" s="92"/>
      <c r="AY51" s="92"/>
      <c r="AZ51" s="92"/>
      <c r="BC51" s="118">
        <f t="shared" si="17"/>
        <v>1.7666666666666666</v>
      </c>
      <c r="BD51" s="119"/>
      <c r="BE51" s="119"/>
      <c r="BF51" s="119"/>
      <c r="BG51" s="120"/>
      <c r="BH51" s="118">
        <f t="shared" si="18"/>
        <v>7.4711111111111408E-2</v>
      </c>
      <c r="BI51" s="119"/>
      <c r="BJ51" s="119"/>
      <c r="BK51" s="119"/>
      <c r="BL51" s="120"/>
      <c r="BM51" s="92">
        <f t="shared" si="6"/>
        <v>0.1680498162472687</v>
      </c>
      <c r="BN51" s="92"/>
      <c r="BO51" s="92"/>
      <c r="BP51" s="92"/>
      <c r="BQ51" s="92">
        <f t="shared" si="7"/>
        <v>0.43155192812298604</v>
      </c>
      <c r="BR51" s="92"/>
      <c r="BS51" s="92"/>
      <c r="BT51" s="92"/>
      <c r="BU51" s="92">
        <f t="shared" si="8"/>
        <v>0</v>
      </c>
      <c r="BV51" s="92"/>
      <c r="BW51" s="92"/>
      <c r="BX51" s="92"/>
      <c r="BY51" s="92">
        <f t="shared" si="20"/>
        <v>0.2516611478423586</v>
      </c>
      <c r="BZ51" s="92"/>
      <c r="CA51" s="92"/>
      <c r="CB51" s="92"/>
      <c r="CD51" s="92">
        <f t="shared" si="9"/>
        <v>2</v>
      </c>
      <c r="CE51" s="92"/>
      <c r="CF51" s="92"/>
      <c r="CG51" s="92"/>
      <c r="CH51" s="92">
        <f t="shared" si="10"/>
        <v>3.5</v>
      </c>
      <c r="CI51" s="92"/>
      <c r="CJ51" s="92"/>
      <c r="CK51" s="92"/>
      <c r="CL51" s="92">
        <f t="shared" si="11"/>
        <v>0.5</v>
      </c>
      <c r="CM51" s="92"/>
      <c r="CN51" s="92"/>
      <c r="CO51" s="92"/>
      <c r="CP51" s="92">
        <f t="shared" si="12"/>
        <v>2.5</v>
      </c>
      <c r="CQ51" s="92"/>
      <c r="CR51" s="92"/>
      <c r="CS51" s="92"/>
      <c r="CT51" s="92">
        <f t="shared" si="13"/>
        <v>3</v>
      </c>
      <c r="CU51" s="92"/>
      <c r="CV51" s="92"/>
      <c r="CW51" s="92"/>
      <c r="CX51" s="92">
        <f t="shared" si="14"/>
        <v>1.5</v>
      </c>
      <c r="CY51" s="92"/>
      <c r="CZ51" s="92"/>
      <c r="DA51" s="92"/>
      <c r="DB51" s="92">
        <f t="shared" si="15"/>
        <v>1</v>
      </c>
      <c r="DC51" s="92"/>
      <c r="DD51" s="92"/>
      <c r="DE51" s="92"/>
    </row>
    <row r="52" spans="1:109" ht="18.600000000000001" customHeight="1" x14ac:dyDescent="0.25">
      <c r="A52" s="18">
        <v>10</v>
      </c>
      <c r="B52" s="76"/>
      <c r="C52" s="76"/>
      <c r="D52" s="76"/>
      <c r="E52" s="76"/>
      <c r="F52" s="76"/>
      <c r="G52" s="92">
        <f t="shared" si="19"/>
        <v>2.166666666666667</v>
      </c>
      <c r="H52" s="92"/>
      <c r="I52" s="92"/>
      <c r="J52" s="92"/>
      <c r="K52" s="92"/>
      <c r="L52" s="101">
        <v>2.1</v>
      </c>
      <c r="M52" s="102"/>
      <c r="N52" s="102"/>
      <c r="O52" s="103"/>
      <c r="P52" s="101">
        <v>2.2000000000000002</v>
      </c>
      <c r="Q52" s="102"/>
      <c r="R52" s="102"/>
      <c r="S52" s="103"/>
      <c r="T52" s="101">
        <v>2.2000000000000002</v>
      </c>
      <c r="U52" s="102"/>
      <c r="V52" s="102"/>
      <c r="W52" s="103"/>
      <c r="X52" s="92">
        <f t="shared" si="16"/>
        <v>0.10000000000000009</v>
      </c>
      <c r="Y52" s="92"/>
      <c r="Z52" s="92"/>
      <c r="AA52" s="92"/>
      <c r="AB52" s="92">
        <f t="shared" si="0"/>
        <v>0.32400000000000007</v>
      </c>
      <c r="AC52" s="92"/>
      <c r="AD52" s="92"/>
      <c r="AE52" s="92"/>
      <c r="AF52" s="92">
        <f t="shared" si="1"/>
        <v>0.83430000000000026</v>
      </c>
      <c r="AG52" s="92"/>
      <c r="AH52" s="92"/>
      <c r="AI52" s="92"/>
      <c r="AJ52" s="92">
        <f t="shared" si="2"/>
        <v>0</v>
      </c>
      <c r="AK52" s="92"/>
      <c r="AL52" s="92"/>
      <c r="AM52" s="92"/>
      <c r="AO52" s="92">
        <f t="shared" si="3"/>
        <v>2.0400000000000005</v>
      </c>
      <c r="AP52" s="92"/>
      <c r="AQ52" s="92"/>
      <c r="AR52" s="92"/>
      <c r="AS52" s="92">
        <f t="shared" si="4"/>
        <v>2.3714520000000006</v>
      </c>
      <c r="AT52" s="92"/>
      <c r="AU52" s="92"/>
      <c r="AV52" s="92"/>
      <c r="AW52" s="92">
        <f t="shared" si="5"/>
        <v>1.7085480000000004</v>
      </c>
      <c r="AX52" s="92"/>
      <c r="AY52" s="92"/>
      <c r="AZ52" s="92"/>
      <c r="BC52" s="118">
        <f t="shared" si="17"/>
        <v>2.166666666666667</v>
      </c>
      <c r="BD52" s="119"/>
      <c r="BE52" s="119"/>
      <c r="BF52" s="119"/>
      <c r="BG52" s="120"/>
      <c r="BH52" s="118">
        <f t="shared" si="18"/>
        <v>1.6044444444444399E-2</v>
      </c>
      <c r="BI52" s="119"/>
      <c r="BJ52" s="119"/>
      <c r="BK52" s="119"/>
      <c r="BL52" s="120"/>
      <c r="BM52" s="92">
        <f t="shared" si="6"/>
        <v>0.1680498162472687</v>
      </c>
      <c r="BN52" s="92"/>
      <c r="BO52" s="92"/>
      <c r="BP52" s="92"/>
      <c r="BQ52" s="92">
        <f t="shared" si="7"/>
        <v>0.43155192812298604</v>
      </c>
      <c r="BR52" s="92"/>
      <c r="BS52" s="92"/>
      <c r="BT52" s="92"/>
      <c r="BU52" s="92">
        <f t="shared" si="8"/>
        <v>0</v>
      </c>
      <c r="BV52" s="92"/>
      <c r="BW52" s="92"/>
      <c r="BX52" s="92"/>
      <c r="BY52" s="92">
        <f t="shared" si="20"/>
        <v>5.773502691896263E-2</v>
      </c>
      <c r="BZ52" s="92"/>
      <c r="CA52" s="92"/>
      <c r="CB52" s="92"/>
      <c r="CD52" s="92">
        <f t="shared" si="9"/>
        <v>2</v>
      </c>
      <c r="CE52" s="92"/>
      <c r="CF52" s="92"/>
      <c r="CG52" s="92"/>
      <c r="CH52" s="92">
        <f t="shared" si="10"/>
        <v>3.5</v>
      </c>
      <c r="CI52" s="92"/>
      <c r="CJ52" s="92"/>
      <c r="CK52" s="92"/>
      <c r="CL52" s="92">
        <f t="shared" si="11"/>
        <v>0.5</v>
      </c>
      <c r="CM52" s="92"/>
      <c r="CN52" s="92"/>
      <c r="CO52" s="92"/>
      <c r="CP52" s="92">
        <f t="shared" si="12"/>
        <v>2.5</v>
      </c>
      <c r="CQ52" s="92"/>
      <c r="CR52" s="92"/>
      <c r="CS52" s="92"/>
      <c r="CT52" s="92">
        <f t="shared" si="13"/>
        <v>3</v>
      </c>
      <c r="CU52" s="92"/>
      <c r="CV52" s="92"/>
      <c r="CW52" s="92"/>
      <c r="CX52" s="92">
        <f t="shared" si="14"/>
        <v>1.5</v>
      </c>
      <c r="CY52" s="92"/>
      <c r="CZ52" s="92"/>
      <c r="DA52" s="92"/>
      <c r="DB52" s="92">
        <f t="shared" si="15"/>
        <v>1</v>
      </c>
      <c r="DC52" s="92"/>
      <c r="DD52" s="92"/>
      <c r="DE52" s="92"/>
    </row>
    <row r="53" spans="1:109" ht="18.600000000000001" customHeight="1" x14ac:dyDescent="0.25">
      <c r="A53" s="18">
        <v>11</v>
      </c>
      <c r="B53" s="76"/>
      <c r="C53" s="76"/>
      <c r="D53" s="76"/>
      <c r="E53" s="76"/>
      <c r="F53" s="76"/>
      <c r="G53" s="92">
        <f t="shared" si="19"/>
        <v>1.7333333333333334</v>
      </c>
      <c r="H53" s="92"/>
      <c r="I53" s="92"/>
      <c r="J53" s="92"/>
      <c r="K53" s="92"/>
      <c r="L53" s="101">
        <v>1.4</v>
      </c>
      <c r="M53" s="102"/>
      <c r="N53" s="102"/>
      <c r="O53" s="103"/>
      <c r="P53" s="101">
        <v>1.8</v>
      </c>
      <c r="Q53" s="102"/>
      <c r="R53" s="102"/>
      <c r="S53" s="103"/>
      <c r="T53" s="101">
        <v>2</v>
      </c>
      <c r="U53" s="102"/>
      <c r="V53" s="102"/>
      <c r="W53" s="103"/>
      <c r="X53" s="92">
        <f t="shared" si="16"/>
        <v>0.60000000000000009</v>
      </c>
      <c r="Y53" s="92"/>
      <c r="Z53" s="92"/>
      <c r="AA53" s="92"/>
      <c r="AB53" s="92">
        <f t="shared" si="0"/>
        <v>0.32400000000000007</v>
      </c>
      <c r="AC53" s="92"/>
      <c r="AD53" s="92"/>
      <c r="AE53" s="92"/>
      <c r="AF53" s="92">
        <f t="shared" si="1"/>
        <v>0.83430000000000026</v>
      </c>
      <c r="AG53" s="92"/>
      <c r="AH53" s="92"/>
      <c r="AI53" s="92"/>
      <c r="AJ53" s="92">
        <f t="shared" si="2"/>
        <v>0</v>
      </c>
      <c r="AK53" s="92"/>
      <c r="AL53" s="92"/>
      <c r="AM53" s="92"/>
      <c r="AO53" s="92">
        <f t="shared" si="3"/>
        <v>2.0400000000000005</v>
      </c>
      <c r="AP53" s="92"/>
      <c r="AQ53" s="92"/>
      <c r="AR53" s="92"/>
      <c r="AS53" s="92">
        <f t="shared" si="4"/>
        <v>2.3714520000000006</v>
      </c>
      <c r="AT53" s="92"/>
      <c r="AU53" s="92"/>
      <c r="AV53" s="92"/>
      <c r="AW53" s="92">
        <f t="shared" si="5"/>
        <v>1.7085480000000004</v>
      </c>
      <c r="AX53" s="92"/>
      <c r="AY53" s="92"/>
      <c r="AZ53" s="92"/>
      <c r="BC53" s="118">
        <f t="shared" si="17"/>
        <v>1.7333333333333334</v>
      </c>
      <c r="BD53" s="119"/>
      <c r="BE53" s="119"/>
      <c r="BF53" s="119"/>
      <c r="BG53" s="120"/>
      <c r="BH53" s="118">
        <f t="shared" si="18"/>
        <v>9.4044444444444708E-2</v>
      </c>
      <c r="BI53" s="119"/>
      <c r="BJ53" s="119"/>
      <c r="BK53" s="119"/>
      <c r="BL53" s="120"/>
      <c r="BM53" s="92">
        <f t="shared" si="6"/>
        <v>0.1680498162472687</v>
      </c>
      <c r="BN53" s="92"/>
      <c r="BO53" s="92"/>
      <c r="BP53" s="92"/>
      <c r="BQ53" s="92">
        <f t="shared" si="7"/>
        <v>0.43155192812298604</v>
      </c>
      <c r="BR53" s="92"/>
      <c r="BS53" s="92"/>
      <c r="BT53" s="92"/>
      <c r="BU53" s="92">
        <f t="shared" si="8"/>
        <v>0</v>
      </c>
      <c r="BV53" s="92"/>
      <c r="BW53" s="92"/>
      <c r="BX53" s="92"/>
      <c r="BY53" s="92">
        <f t="shared" si="20"/>
        <v>0.3055050463303885</v>
      </c>
      <c r="BZ53" s="92"/>
      <c r="CA53" s="92"/>
      <c r="CB53" s="92"/>
      <c r="CD53" s="92">
        <f t="shared" si="9"/>
        <v>2</v>
      </c>
      <c r="CE53" s="92"/>
      <c r="CF53" s="92"/>
      <c r="CG53" s="92"/>
      <c r="CH53" s="92">
        <f t="shared" si="10"/>
        <v>3.5</v>
      </c>
      <c r="CI53" s="92"/>
      <c r="CJ53" s="92"/>
      <c r="CK53" s="92"/>
      <c r="CL53" s="92">
        <f t="shared" si="11"/>
        <v>0.5</v>
      </c>
      <c r="CM53" s="92"/>
      <c r="CN53" s="92"/>
      <c r="CO53" s="92"/>
      <c r="CP53" s="92">
        <f t="shared" si="12"/>
        <v>2.5</v>
      </c>
      <c r="CQ53" s="92"/>
      <c r="CR53" s="92"/>
      <c r="CS53" s="92"/>
      <c r="CT53" s="92">
        <f t="shared" si="13"/>
        <v>3</v>
      </c>
      <c r="CU53" s="92"/>
      <c r="CV53" s="92"/>
      <c r="CW53" s="92"/>
      <c r="CX53" s="92">
        <f t="shared" si="14"/>
        <v>1.5</v>
      </c>
      <c r="CY53" s="92"/>
      <c r="CZ53" s="92"/>
      <c r="DA53" s="92"/>
      <c r="DB53" s="92">
        <f t="shared" si="15"/>
        <v>1</v>
      </c>
      <c r="DC53" s="92"/>
      <c r="DD53" s="92"/>
      <c r="DE53" s="92"/>
    </row>
    <row r="54" spans="1:109" ht="18.600000000000001" customHeight="1" x14ac:dyDescent="0.25">
      <c r="A54" s="18">
        <v>12</v>
      </c>
      <c r="B54" s="76"/>
      <c r="C54" s="76"/>
      <c r="D54" s="76"/>
      <c r="E54" s="76"/>
      <c r="F54" s="76"/>
      <c r="G54" s="92">
        <f t="shared" si="19"/>
        <v>2.166666666666667</v>
      </c>
      <c r="H54" s="92"/>
      <c r="I54" s="92"/>
      <c r="J54" s="92"/>
      <c r="K54" s="92"/>
      <c r="L54" s="101">
        <v>2.1</v>
      </c>
      <c r="M54" s="102"/>
      <c r="N54" s="102"/>
      <c r="O54" s="103"/>
      <c r="P54" s="101">
        <v>2.2000000000000002</v>
      </c>
      <c r="Q54" s="102"/>
      <c r="R54" s="102"/>
      <c r="S54" s="103"/>
      <c r="T54" s="101">
        <v>2.2000000000000002</v>
      </c>
      <c r="U54" s="102"/>
      <c r="V54" s="102"/>
      <c r="W54" s="103"/>
      <c r="X54" s="92">
        <f t="shared" si="16"/>
        <v>0.10000000000000009</v>
      </c>
      <c r="Y54" s="92"/>
      <c r="Z54" s="92"/>
      <c r="AA54" s="92"/>
      <c r="AB54" s="92">
        <f t="shared" si="0"/>
        <v>0.32400000000000007</v>
      </c>
      <c r="AC54" s="92"/>
      <c r="AD54" s="92"/>
      <c r="AE54" s="92"/>
      <c r="AF54" s="92">
        <f t="shared" si="1"/>
        <v>0.83430000000000026</v>
      </c>
      <c r="AG54" s="92"/>
      <c r="AH54" s="92"/>
      <c r="AI54" s="92"/>
      <c r="AJ54" s="92">
        <f t="shared" si="2"/>
        <v>0</v>
      </c>
      <c r="AK54" s="92"/>
      <c r="AL54" s="92"/>
      <c r="AM54" s="92"/>
      <c r="AO54" s="92">
        <f t="shared" si="3"/>
        <v>2.0400000000000005</v>
      </c>
      <c r="AP54" s="92"/>
      <c r="AQ54" s="92"/>
      <c r="AR54" s="92"/>
      <c r="AS54" s="92">
        <f t="shared" si="4"/>
        <v>2.3714520000000006</v>
      </c>
      <c r="AT54" s="92"/>
      <c r="AU54" s="92"/>
      <c r="AV54" s="92"/>
      <c r="AW54" s="92">
        <f t="shared" si="5"/>
        <v>1.7085480000000004</v>
      </c>
      <c r="AX54" s="92"/>
      <c r="AY54" s="92"/>
      <c r="AZ54" s="92"/>
      <c r="BC54" s="118">
        <f t="shared" si="17"/>
        <v>2.166666666666667</v>
      </c>
      <c r="BD54" s="119"/>
      <c r="BE54" s="119"/>
      <c r="BF54" s="119"/>
      <c r="BG54" s="120"/>
      <c r="BH54" s="118">
        <f t="shared" si="18"/>
        <v>1.6044444444444399E-2</v>
      </c>
      <c r="BI54" s="119"/>
      <c r="BJ54" s="119"/>
      <c r="BK54" s="119"/>
      <c r="BL54" s="120"/>
      <c r="BM54" s="92">
        <f t="shared" si="6"/>
        <v>0.1680498162472687</v>
      </c>
      <c r="BN54" s="92"/>
      <c r="BO54" s="92"/>
      <c r="BP54" s="92"/>
      <c r="BQ54" s="92">
        <f t="shared" si="7"/>
        <v>0.43155192812298604</v>
      </c>
      <c r="BR54" s="92"/>
      <c r="BS54" s="92"/>
      <c r="BT54" s="92"/>
      <c r="BU54" s="92">
        <f t="shared" si="8"/>
        <v>0</v>
      </c>
      <c r="BV54" s="92"/>
      <c r="BW54" s="92"/>
      <c r="BX54" s="92"/>
      <c r="BY54" s="92">
        <f t="shared" si="20"/>
        <v>5.773502691896263E-2</v>
      </c>
      <c r="BZ54" s="92"/>
      <c r="CA54" s="92"/>
      <c r="CB54" s="92"/>
      <c r="CD54" s="92">
        <f t="shared" si="9"/>
        <v>2</v>
      </c>
      <c r="CE54" s="92"/>
      <c r="CF54" s="92"/>
      <c r="CG54" s="92"/>
      <c r="CH54" s="92">
        <f t="shared" si="10"/>
        <v>3.5</v>
      </c>
      <c r="CI54" s="92"/>
      <c r="CJ54" s="92"/>
      <c r="CK54" s="92"/>
      <c r="CL54" s="92">
        <f t="shared" si="11"/>
        <v>0.5</v>
      </c>
      <c r="CM54" s="92"/>
      <c r="CN54" s="92"/>
      <c r="CO54" s="92"/>
      <c r="CP54" s="92">
        <f t="shared" si="12"/>
        <v>2.5</v>
      </c>
      <c r="CQ54" s="92"/>
      <c r="CR54" s="92"/>
      <c r="CS54" s="92"/>
      <c r="CT54" s="92">
        <f t="shared" si="13"/>
        <v>3</v>
      </c>
      <c r="CU54" s="92"/>
      <c r="CV54" s="92"/>
      <c r="CW54" s="92"/>
      <c r="CX54" s="92">
        <f t="shared" si="14"/>
        <v>1.5</v>
      </c>
      <c r="CY54" s="92"/>
      <c r="CZ54" s="92"/>
      <c r="DA54" s="92"/>
      <c r="DB54" s="92">
        <f t="shared" si="15"/>
        <v>1</v>
      </c>
      <c r="DC54" s="92"/>
      <c r="DD54" s="92"/>
      <c r="DE54" s="92"/>
    </row>
    <row r="55" spans="1:109" ht="18.600000000000001" customHeight="1" x14ac:dyDescent="0.25">
      <c r="A55" s="18">
        <v>13</v>
      </c>
      <c r="B55" s="76"/>
      <c r="C55" s="76"/>
      <c r="D55" s="76"/>
      <c r="E55" s="76"/>
      <c r="F55" s="76"/>
      <c r="G55" s="92">
        <f>AVERAGE(L55:W55)</f>
        <v>2.1333333333333333</v>
      </c>
      <c r="H55" s="92"/>
      <c r="I55" s="92"/>
      <c r="J55" s="92"/>
      <c r="K55" s="92"/>
      <c r="L55" s="101">
        <v>2.4</v>
      </c>
      <c r="M55" s="102"/>
      <c r="N55" s="102"/>
      <c r="O55" s="103"/>
      <c r="P55" s="101">
        <v>1.8</v>
      </c>
      <c r="Q55" s="102"/>
      <c r="R55" s="102"/>
      <c r="S55" s="103"/>
      <c r="T55" s="101">
        <v>2.2000000000000002</v>
      </c>
      <c r="U55" s="102"/>
      <c r="V55" s="102"/>
      <c r="W55" s="103"/>
      <c r="X55" s="92">
        <f t="shared" si="16"/>
        <v>0.59999999999999987</v>
      </c>
      <c r="Y55" s="92"/>
      <c r="Z55" s="92"/>
      <c r="AA55" s="92"/>
      <c r="AB55" s="92">
        <f t="shared" si="0"/>
        <v>0.32400000000000007</v>
      </c>
      <c r="AC55" s="92"/>
      <c r="AD55" s="92"/>
      <c r="AE55" s="92"/>
      <c r="AF55" s="92">
        <f t="shared" si="1"/>
        <v>0.83430000000000026</v>
      </c>
      <c r="AG55" s="92"/>
      <c r="AH55" s="92"/>
      <c r="AI55" s="92"/>
      <c r="AJ55" s="92">
        <f t="shared" si="2"/>
        <v>0</v>
      </c>
      <c r="AK55" s="92"/>
      <c r="AL55" s="92"/>
      <c r="AM55" s="92"/>
      <c r="AO55" s="92">
        <f t="shared" si="3"/>
        <v>2.0400000000000005</v>
      </c>
      <c r="AP55" s="92"/>
      <c r="AQ55" s="92"/>
      <c r="AR55" s="92"/>
      <c r="AS55" s="92">
        <f t="shared" si="4"/>
        <v>2.3714520000000006</v>
      </c>
      <c r="AT55" s="92"/>
      <c r="AU55" s="92"/>
      <c r="AV55" s="92"/>
      <c r="AW55" s="92">
        <f t="shared" si="5"/>
        <v>1.7085480000000004</v>
      </c>
      <c r="AX55" s="92"/>
      <c r="AY55" s="92"/>
      <c r="AZ55" s="92"/>
      <c r="BC55" s="118">
        <f t="shared" si="17"/>
        <v>2.1333333333333333</v>
      </c>
      <c r="BD55" s="119"/>
      <c r="BE55" s="119"/>
      <c r="BF55" s="119"/>
      <c r="BG55" s="120"/>
      <c r="BH55" s="118">
        <f t="shared" si="18"/>
        <v>8.7111111111110168E-3</v>
      </c>
      <c r="BI55" s="119"/>
      <c r="BJ55" s="119"/>
      <c r="BK55" s="119"/>
      <c r="BL55" s="120"/>
      <c r="BM55" s="92">
        <f t="shared" si="6"/>
        <v>0.1680498162472687</v>
      </c>
      <c r="BN55" s="92"/>
      <c r="BO55" s="92"/>
      <c r="BP55" s="92"/>
      <c r="BQ55" s="92">
        <f t="shared" si="7"/>
        <v>0.43155192812298604</v>
      </c>
      <c r="BR55" s="92"/>
      <c r="BS55" s="92"/>
      <c r="BT55" s="92"/>
      <c r="BU55" s="92">
        <f t="shared" si="8"/>
        <v>0</v>
      </c>
      <c r="BV55" s="92"/>
      <c r="BW55" s="92"/>
      <c r="BX55" s="92"/>
      <c r="BY55" s="92">
        <f t="shared" si="20"/>
        <v>0.30550504633038705</v>
      </c>
      <c r="BZ55" s="92"/>
      <c r="CA55" s="92"/>
      <c r="CB55" s="92"/>
      <c r="CD55" s="92">
        <f t="shared" si="9"/>
        <v>2</v>
      </c>
      <c r="CE55" s="92"/>
      <c r="CF55" s="92"/>
      <c r="CG55" s="92"/>
      <c r="CH55" s="92">
        <f t="shared" si="10"/>
        <v>3.5</v>
      </c>
      <c r="CI55" s="92"/>
      <c r="CJ55" s="92"/>
      <c r="CK55" s="92"/>
      <c r="CL55" s="92">
        <f t="shared" si="11"/>
        <v>0.5</v>
      </c>
      <c r="CM55" s="92"/>
      <c r="CN55" s="92"/>
      <c r="CO55" s="92"/>
      <c r="CP55" s="92">
        <f t="shared" si="12"/>
        <v>2.5</v>
      </c>
      <c r="CQ55" s="92"/>
      <c r="CR55" s="92"/>
      <c r="CS55" s="92"/>
      <c r="CT55" s="92">
        <f t="shared" si="13"/>
        <v>3</v>
      </c>
      <c r="CU55" s="92"/>
      <c r="CV55" s="92"/>
      <c r="CW55" s="92"/>
      <c r="CX55" s="92">
        <f t="shared" si="14"/>
        <v>1.5</v>
      </c>
      <c r="CY55" s="92"/>
      <c r="CZ55" s="92"/>
      <c r="DA55" s="92"/>
      <c r="DB55" s="92">
        <f t="shared" si="15"/>
        <v>1</v>
      </c>
      <c r="DC55" s="92"/>
      <c r="DD55" s="92"/>
      <c r="DE55" s="92"/>
    </row>
    <row r="56" spans="1:109" ht="18.600000000000001" customHeight="1" x14ac:dyDescent="0.25">
      <c r="A56" s="18">
        <v>14</v>
      </c>
      <c r="B56" s="76"/>
      <c r="C56" s="76"/>
      <c r="D56" s="76"/>
      <c r="E56" s="76"/>
      <c r="F56" s="76"/>
      <c r="G56" s="92">
        <f t="shared" si="19"/>
        <v>2.166666666666667</v>
      </c>
      <c r="H56" s="92"/>
      <c r="I56" s="92"/>
      <c r="J56" s="92"/>
      <c r="K56" s="92"/>
      <c r="L56" s="101">
        <v>2.1</v>
      </c>
      <c r="M56" s="102"/>
      <c r="N56" s="102"/>
      <c r="O56" s="103"/>
      <c r="P56" s="101">
        <v>2.2000000000000002</v>
      </c>
      <c r="Q56" s="102"/>
      <c r="R56" s="102"/>
      <c r="S56" s="103"/>
      <c r="T56" s="101">
        <v>2.2000000000000002</v>
      </c>
      <c r="U56" s="102"/>
      <c r="V56" s="102"/>
      <c r="W56" s="103"/>
      <c r="X56" s="92">
        <f t="shared" si="16"/>
        <v>0.10000000000000009</v>
      </c>
      <c r="Y56" s="92"/>
      <c r="Z56" s="92"/>
      <c r="AA56" s="92"/>
      <c r="AB56" s="92">
        <f t="shared" si="0"/>
        <v>0.32400000000000007</v>
      </c>
      <c r="AC56" s="92"/>
      <c r="AD56" s="92"/>
      <c r="AE56" s="92"/>
      <c r="AF56" s="92">
        <f t="shared" si="1"/>
        <v>0.83430000000000026</v>
      </c>
      <c r="AG56" s="92"/>
      <c r="AH56" s="92"/>
      <c r="AI56" s="92"/>
      <c r="AJ56" s="92">
        <f t="shared" si="2"/>
        <v>0</v>
      </c>
      <c r="AK56" s="92"/>
      <c r="AL56" s="92"/>
      <c r="AM56" s="92"/>
      <c r="AO56" s="92">
        <f t="shared" si="3"/>
        <v>2.0400000000000005</v>
      </c>
      <c r="AP56" s="92"/>
      <c r="AQ56" s="92"/>
      <c r="AR56" s="92"/>
      <c r="AS56" s="92">
        <f t="shared" si="4"/>
        <v>2.3714520000000006</v>
      </c>
      <c r="AT56" s="92"/>
      <c r="AU56" s="92"/>
      <c r="AV56" s="92"/>
      <c r="AW56" s="92">
        <f t="shared" si="5"/>
        <v>1.7085480000000004</v>
      </c>
      <c r="AX56" s="92"/>
      <c r="AY56" s="92"/>
      <c r="AZ56" s="92"/>
      <c r="BC56" s="118">
        <f t="shared" si="17"/>
        <v>2.166666666666667</v>
      </c>
      <c r="BD56" s="119"/>
      <c r="BE56" s="119"/>
      <c r="BF56" s="119"/>
      <c r="BG56" s="120"/>
      <c r="BH56" s="118">
        <f t="shared" si="18"/>
        <v>1.6044444444444399E-2</v>
      </c>
      <c r="BI56" s="119"/>
      <c r="BJ56" s="119"/>
      <c r="BK56" s="119"/>
      <c r="BL56" s="120"/>
      <c r="BM56" s="92">
        <f t="shared" si="6"/>
        <v>0.1680498162472687</v>
      </c>
      <c r="BN56" s="92"/>
      <c r="BO56" s="92"/>
      <c r="BP56" s="92"/>
      <c r="BQ56" s="92">
        <f t="shared" si="7"/>
        <v>0.43155192812298604</v>
      </c>
      <c r="BR56" s="92"/>
      <c r="BS56" s="92"/>
      <c r="BT56" s="92"/>
      <c r="BU56" s="92">
        <f t="shared" si="8"/>
        <v>0</v>
      </c>
      <c r="BV56" s="92"/>
      <c r="BW56" s="92"/>
      <c r="BX56" s="92"/>
      <c r="BY56" s="92">
        <f t="shared" si="20"/>
        <v>5.773502691896263E-2</v>
      </c>
      <c r="BZ56" s="92"/>
      <c r="CA56" s="92"/>
      <c r="CB56" s="92"/>
      <c r="CD56" s="92">
        <f t="shared" si="9"/>
        <v>2</v>
      </c>
      <c r="CE56" s="92"/>
      <c r="CF56" s="92"/>
      <c r="CG56" s="92"/>
      <c r="CH56" s="92">
        <f t="shared" si="10"/>
        <v>3.5</v>
      </c>
      <c r="CI56" s="92"/>
      <c r="CJ56" s="92"/>
      <c r="CK56" s="92"/>
      <c r="CL56" s="92">
        <f t="shared" si="11"/>
        <v>0.5</v>
      </c>
      <c r="CM56" s="92"/>
      <c r="CN56" s="92"/>
      <c r="CO56" s="92"/>
      <c r="CP56" s="92">
        <f t="shared" si="12"/>
        <v>2.5</v>
      </c>
      <c r="CQ56" s="92"/>
      <c r="CR56" s="92"/>
      <c r="CS56" s="92"/>
      <c r="CT56" s="92">
        <f t="shared" si="13"/>
        <v>3</v>
      </c>
      <c r="CU56" s="92"/>
      <c r="CV56" s="92"/>
      <c r="CW56" s="92"/>
      <c r="CX56" s="92">
        <f t="shared" si="14"/>
        <v>1.5</v>
      </c>
      <c r="CY56" s="92"/>
      <c r="CZ56" s="92"/>
      <c r="DA56" s="92"/>
      <c r="DB56" s="92">
        <f t="shared" si="15"/>
        <v>1</v>
      </c>
      <c r="DC56" s="92"/>
      <c r="DD56" s="92"/>
      <c r="DE56" s="92"/>
    </row>
    <row r="57" spans="1:109" ht="18.600000000000001" customHeight="1" x14ac:dyDescent="0.25">
      <c r="A57" s="18">
        <v>15</v>
      </c>
      <c r="B57" s="76"/>
      <c r="C57" s="76"/>
      <c r="D57" s="76"/>
      <c r="E57" s="76"/>
      <c r="F57" s="76"/>
      <c r="G57" s="92">
        <f t="shared" si="19"/>
        <v>1.7666666666666666</v>
      </c>
      <c r="H57" s="92"/>
      <c r="I57" s="92"/>
      <c r="J57" s="92"/>
      <c r="K57" s="92"/>
      <c r="L57" s="101">
        <v>1.5</v>
      </c>
      <c r="M57" s="102"/>
      <c r="N57" s="102"/>
      <c r="O57" s="103"/>
      <c r="P57" s="101">
        <v>1.8</v>
      </c>
      <c r="Q57" s="102"/>
      <c r="R57" s="102"/>
      <c r="S57" s="103"/>
      <c r="T57" s="101">
        <v>2</v>
      </c>
      <c r="U57" s="102"/>
      <c r="V57" s="102"/>
      <c r="W57" s="103"/>
      <c r="X57" s="92">
        <f t="shared" si="16"/>
        <v>0.5</v>
      </c>
      <c r="Y57" s="92"/>
      <c r="Z57" s="92"/>
      <c r="AA57" s="92"/>
      <c r="AB57" s="92">
        <f t="shared" si="0"/>
        <v>0.32400000000000007</v>
      </c>
      <c r="AC57" s="92"/>
      <c r="AD57" s="92"/>
      <c r="AE57" s="92"/>
      <c r="AF57" s="92">
        <f t="shared" si="1"/>
        <v>0.83430000000000026</v>
      </c>
      <c r="AG57" s="92"/>
      <c r="AH57" s="92"/>
      <c r="AI57" s="92"/>
      <c r="AJ57" s="92">
        <f t="shared" si="2"/>
        <v>0</v>
      </c>
      <c r="AK57" s="92"/>
      <c r="AL57" s="92"/>
      <c r="AM57" s="92"/>
      <c r="AO57" s="92">
        <f t="shared" si="3"/>
        <v>2.0400000000000005</v>
      </c>
      <c r="AP57" s="92"/>
      <c r="AQ57" s="92"/>
      <c r="AR57" s="92"/>
      <c r="AS57" s="92">
        <f t="shared" si="4"/>
        <v>2.3714520000000006</v>
      </c>
      <c r="AT57" s="92"/>
      <c r="AU57" s="92"/>
      <c r="AV57" s="92"/>
      <c r="AW57" s="92">
        <f t="shared" si="5"/>
        <v>1.7085480000000004</v>
      </c>
      <c r="AX57" s="92"/>
      <c r="AY57" s="92"/>
      <c r="AZ57" s="92"/>
      <c r="BC57" s="118">
        <f t="shared" si="17"/>
        <v>1.7666666666666666</v>
      </c>
      <c r="BD57" s="119"/>
      <c r="BE57" s="119"/>
      <c r="BF57" s="119"/>
      <c r="BG57" s="120"/>
      <c r="BH57" s="118">
        <f t="shared" si="18"/>
        <v>7.4711111111111408E-2</v>
      </c>
      <c r="BI57" s="119"/>
      <c r="BJ57" s="119"/>
      <c r="BK57" s="119"/>
      <c r="BL57" s="120"/>
      <c r="BM57" s="92">
        <f t="shared" si="6"/>
        <v>0.1680498162472687</v>
      </c>
      <c r="BN57" s="92"/>
      <c r="BO57" s="92"/>
      <c r="BP57" s="92"/>
      <c r="BQ57" s="92">
        <f t="shared" si="7"/>
        <v>0.43155192812298604</v>
      </c>
      <c r="BR57" s="92"/>
      <c r="BS57" s="92"/>
      <c r="BT57" s="92"/>
      <c r="BU57" s="92">
        <f t="shared" si="8"/>
        <v>0</v>
      </c>
      <c r="BV57" s="92"/>
      <c r="BW57" s="92"/>
      <c r="BX57" s="92"/>
      <c r="BY57" s="92">
        <f t="shared" si="20"/>
        <v>0.2516611478423586</v>
      </c>
      <c r="BZ57" s="92"/>
      <c r="CA57" s="92"/>
      <c r="CB57" s="92"/>
      <c r="CD57" s="92">
        <f t="shared" si="9"/>
        <v>2</v>
      </c>
      <c r="CE57" s="92"/>
      <c r="CF57" s="92"/>
      <c r="CG57" s="92"/>
      <c r="CH57" s="92">
        <f t="shared" si="10"/>
        <v>3.5</v>
      </c>
      <c r="CI57" s="92"/>
      <c r="CJ57" s="92"/>
      <c r="CK57" s="92"/>
      <c r="CL57" s="92">
        <f t="shared" si="11"/>
        <v>0.5</v>
      </c>
      <c r="CM57" s="92"/>
      <c r="CN57" s="92"/>
      <c r="CO57" s="92"/>
      <c r="CP57" s="92">
        <f t="shared" si="12"/>
        <v>2.5</v>
      </c>
      <c r="CQ57" s="92"/>
      <c r="CR57" s="92"/>
      <c r="CS57" s="92"/>
      <c r="CT57" s="92">
        <f t="shared" si="13"/>
        <v>3</v>
      </c>
      <c r="CU57" s="92"/>
      <c r="CV57" s="92"/>
      <c r="CW57" s="92"/>
      <c r="CX57" s="92">
        <f t="shared" si="14"/>
        <v>1.5</v>
      </c>
      <c r="CY57" s="92"/>
      <c r="CZ57" s="92"/>
      <c r="DA57" s="92"/>
      <c r="DB57" s="92">
        <f t="shared" si="15"/>
        <v>1</v>
      </c>
      <c r="DC57" s="92"/>
      <c r="DD57" s="92"/>
      <c r="DE57" s="92"/>
    </row>
    <row r="58" spans="1:109" ht="18.600000000000001" customHeight="1" x14ac:dyDescent="0.25">
      <c r="A58" s="18">
        <v>16</v>
      </c>
      <c r="B58" s="76"/>
      <c r="C58" s="76"/>
      <c r="D58" s="76"/>
      <c r="E58" s="76"/>
      <c r="F58" s="76"/>
      <c r="G58" s="92">
        <f t="shared" si="19"/>
        <v>2.2000000000000002</v>
      </c>
      <c r="H58" s="92"/>
      <c r="I58" s="92"/>
      <c r="J58" s="92"/>
      <c r="K58" s="92"/>
      <c r="L58" s="101">
        <v>2.2000000000000002</v>
      </c>
      <c r="M58" s="102"/>
      <c r="N58" s="102"/>
      <c r="O58" s="103"/>
      <c r="P58" s="101">
        <v>2.2000000000000002</v>
      </c>
      <c r="Q58" s="102"/>
      <c r="R58" s="102"/>
      <c r="S58" s="103"/>
      <c r="T58" s="101">
        <v>2.2000000000000002</v>
      </c>
      <c r="U58" s="102"/>
      <c r="V58" s="102"/>
      <c r="W58" s="103"/>
      <c r="X58" s="92">
        <f t="shared" si="16"/>
        <v>0</v>
      </c>
      <c r="Y58" s="92"/>
      <c r="Z58" s="92"/>
      <c r="AA58" s="92"/>
      <c r="AB58" s="92">
        <f t="shared" si="0"/>
        <v>0.32400000000000007</v>
      </c>
      <c r="AC58" s="92"/>
      <c r="AD58" s="92"/>
      <c r="AE58" s="92"/>
      <c r="AF58" s="92">
        <f t="shared" si="1"/>
        <v>0.83430000000000026</v>
      </c>
      <c r="AG58" s="92"/>
      <c r="AH58" s="92"/>
      <c r="AI58" s="92"/>
      <c r="AJ58" s="92">
        <f t="shared" si="2"/>
        <v>0</v>
      </c>
      <c r="AK58" s="92"/>
      <c r="AL58" s="92"/>
      <c r="AM58" s="92"/>
      <c r="AO58" s="92">
        <f t="shared" si="3"/>
        <v>2.0400000000000005</v>
      </c>
      <c r="AP58" s="92"/>
      <c r="AQ58" s="92"/>
      <c r="AR58" s="92"/>
      <c r="AS58" s="92">
        <f t="shared" si="4"/>
        <v>2.3714520000000006</v>
      </c>
      <c r="AT58" s="92"/>
      <c r="AU58" s="92"/>
      <c r="AV58" s="92"/>
      <c r="AW58" s="92">
        <f t="shared" si="5"/>
        <v>1.7085480000000004</v>
      </c>
      <c r="AX58" s="92"/>
      <c r="AY58" s="92"/>
      <c r="AZ58" s="92"/>
      <c r="BC58" s="118">
        <f t="shared" si="17"/>
        <v>2.2000000000000002</v>
      </c>
      <c r="BD58" s="119"/>
      <c r="BE58" s="119"/>
      <c r="BF58" s="119"/>
      <c r="BG58" s="120"/>
      <c r="BH58" s="118">
        <f t="shared" si="18"/>
        <v>2.5599999999999904E-2</v>
      </c>
      <c r="BI58" s="119"/>
      <c r="BJ58" s="119"/>
      <c r="BK58" s="119"/>
      <c r="BL58" s="120"/>
      <c r="BM58" s="92">
        <f t="shared" si="6"/>
        <v>0.1680498162472687</v>
      </c>
      <c r="BN58" s="92"/>
      <c r="BO58" s="92"/>
      <c r="BP58" s="92"/>
      <c r="BQ58" s="92">
        <f t="shared" si="7"/>
        <v>0.43155192812298604</v>
      </c>
      <c r="BR58" s="92"/>
      <c r="BS58" s="92"/>
      <c r="BT58" s="92"/>
      <c r="BU58" s="92">
        <f t="shared" si="8"/>
        <v>0</v>
      </c>
      <c r="BV58" s="92"/>
      <c r="BW58" s="92"/>
      <c r="BX58" s="92"/>
      <c r="BY58" s="92">
        <f t="shared" si="20"/>
        <v>0</v>
      </c>
      <c r="BZ58" s="92"/>
      <c r="CA58" s="92"/>
      <c r="CB58" s="92"/>
      <c r="CD58" s="92">
        <f t="shared" si="9"/>
        <v>2</v>
      </c>
      <c r="CE58" s="92"/>
      <c r="CF58" s="92"/>
      <c r="CG58" s="92"/>
      <c r="CH58" s="92">
        <f t="shared" si="10"/>
        <v>3.5</v>
      </c>
      <c r="CI58" s="92"/>
      <c r="CJ58" s="92"/>
      <c r="CK58" s="92"/>
      <c r="CL58" s="92">
        <f t="shared" si="11"/>
        <v>0.5</v>
      </c>
      <c r="CM58" s="92"/>
      <c r="CN58" s="92"/>
      <c r="CO58" s="92"/>
      <c r="CP58" s="92">
        <f t="shared" si="12"/>
        <v>2.5</v>
      </c>
      <c r="CQ58" s="92"/>
      <c r="CR58" s="92"/>
      <c r="CS58" s="92"/>
      <c r="CT58" s="92">
        <f t="shared" si="13"/>
        <v>3</v>
      </c>
      <c r="CU58" s="92"/>
      <c r="CV58" s="92"/>
      <c r="CW58" s="92"/>
      <c r="CX58" s="92">
        <f t="shared" si="14"/>
        <v>1.5</v>
      </c>
      <c r="CY58" s="92"/>
      <c r="CZ58" s="92"/>
      <c r="DA58" s="92"/>
      <c r="DB58" s="92">
        <f t="shared" si="15"/>
        <v>1</v>
      </c>
      <c r="DC58" s="92"/>
      <c r="DD58" s="92"/>
      <c r="DE58" s="92"/>
    </row>
    <row r="59" spans="1:109" ht="18.600000000000001" customHeight="1" x14ac:dyDescent="0.25">
      <c r="A59" s="18">
        <v>17</v>
      </c>
      <c r="B59" s="76"/>
      <c r="C59" s="76"/>
      <c r="D59" s="76"/>
      <c r="E59" s="76"/>
      <c r="F59" s="76"/>
      <c r="G59" s="92">
        <f t="shared" si="19"/>
        <v>1.9000000000000001</v>
      </c>
      <c r="H59" s="92"/>
      <c r="I59" s="92"/>
      <c r="J59" s="92"/>
      <c r="K59" s="92"/>
      <c r="L59" s="101">
        <v>1.9</v>
      </c>
      <c r="M59" s="102"/>
      <c r="N59" s="102"/>
      <c r="O59" s="103"/>
      <c r="P59" s="101">
        <v>1.8</v>
      </c>
      <c r="Q59" s="102"/>
      <c r="R59" s="102"/>
      <c r="S59" s="103"/>
      <c r="T59" s="101">
        <v>2</v>
      </c>
      <c r="U59" s="102"/>
      <c r="V59" s="102"/>
      <c r="W59" s="103"/>
      <c r="X59" s="92">
        <f t="shared" si="16"/>
        <v>0.19999999999999996</v>
      </c>
      <c r="Y59" s="92"/>
      <c r="Z59" s="92"/>
      <c r="AA59" s="92"/>
      <c r="AB59" s="92">
        <f t="shared" si="0"/>
        <v>0.32400000000000007</v>
      </c>
      <c r="AC59" s="92"/>
      <c r="AD59" s="92"/>
      <c r="AE59" s="92"/>
      <c r="AF59" s="92">
        <f t="shared" si="1"/>
        <v>0.83430000000000026</v>
      </c>
      <c r="AG59" s="92"/>
      <c r="AH59" s="92"/>
      <c r="AI59" s="92"/>
      <c r="AJ59" s="92">
        <f t="shared" si="2"/>
        <v>0</v>
      </c>
      <c r="AK59" s="92"/>
      <c r="AL59" s="92"/>
      <c r="AM59" s="92"/>
      <c r="AO59" s="92">
        <f t="shared" si="3"/>
        <v>2.0400000000000005</v>
      </c>
      <c r="AP59" s="92"/>
      <c r="AQ59" s="92"/>
      <c r="AR59" s="92"/>
      <c r="AS59" s="92">
        <f t="shared" si="4"/>
        <v>2.3714520000000006</v>
      </c>
      <c r="AT59" s="92"/>
      <c r="AU59" s="92"/>
      <c r="AV59" s="92"/>
      <c r="AW59" s="92">
        <f t="shared" si="5"/>
        <v>1.7085480000000004</v>
      </c>
      <c r="AX59" s="92"/>
      <c r="AY59" s="92"/>
      <c r="AZ59" s="92"/>
      <c r="BC59" s="118">
        <f t="shared" si="17"/>
        <v>1.9000000000000001</v>
      </c>
      <c r="BD59" s="119"/>
      <c r="BE59" s="119"/>
      <c r="BF59" s="119"/>
      <c r="BG59" s="120"/>
      <c r="BH59" s="118">
        <f t="shared" si="18"/>
        <v>1.9600000000000097E-2</v>
      </c>
      <c r="BI59" s="119"/>
      <c r="BJ59" s="119"/>
      <c r="BK59" s="119"/>
      <c r="BL59" s="120"/>
      <c r="BM59" s="92">
        <f t="shared" si="6"/>
        <v>0.1680498162472687</v>
      </c>
      <c r="BN59" s="92"/>
      <c r="BO59" s="92"/>
      <c r="BP59" s="92"/>
      <c r="BQ59" s="92">
        <f t="shared" si="7"/>
        <v>0.43155192812298604</v>
      </c>
      <c r="BR59" s="92"/>
      <c r="BS59" s="92"/>
      <c r="BT59" s="92"/>
      <c r="BU59" s="92">
        <f t="shared" si="8"/>
        <v>0</v>
      </c>
      <c r="BV59" s="92"/>
      <c r="BW59" s="92"/>
      <c r="BX59" s="92"/>
      <c r="BY59" s="92">
        <f t="shared" si="20"/>
        <v>9.9999999999999978E-2</v>
      </c>
      <c r="BZ59" s="92"/>
      <c r="CA59" s="92"/>
      <c r="CB59" s="92"/>
      <c r="CD59" s="92">
        <f t="shared" si="9"/>
        <v>2</v>
      </c>
      <c r="CE59" s="92"/>
      <c r="CF59" s="92"/>
      <c r="CG59" s="92"/>
      <c r="CH59" s="92">
        <f t="shared" si="10"/>
        <v>3.5</v>
      </c>
      <c r="CI59" s="92"/>
      <c r="CJ59" s="92"/>
      <c r="CK59" s="92"/>
      <c r="CL59" s="92">
        <f t="shared" si="11"/>
        <v>0.5</v>
      </c>
      <c r="CM59" s="92"/>
      <c r="CN59" s="92"/>
      <c r="CO59" s="92"/>
      <c r="CP59" s="92">
        <f t="shared" si="12"/>
        <v>2.5</v>
      </c>
      <c r="CQ59" s="92"/>
      <c r="CR59" s="92"/>
      <c r="CS59" s="92"/>
      <c r="CT59" s="92">
        <f t="shared" si="13"/>
        <v>3</v>
      </c>
      <c r="CU59" s="92"/>
      <c r="CV59" s="92"/>
      <c r="CW59" s="92"/>
      <c r="CX59" s="92">
        <f t="shared" si="14"/>
        <v>1.5</v>
      </c>
      <c r="CY59" s="92"/>
      <c r="CZ59" s="92"/>
      <c r="DA59" s="92"/>
      <c r="DB59" s="92">
        <f t="shared" si="15"/>
        <v>1</v>
      </c>
      <c r="DC59" s="92"/>
      <c r="DD59" s="92"/>
      <c r="DE59" s="92"/>
    </row>
    <row r="60" spans="1:109" ht="18.600000000000001" customHeight="1" x14ac:dyDescent="0.25">
      <c r="A60" s="18">
        <v>18</v>
      </c>
      <c r="B60" s="76"/>
      <c r="C60" s="76"/>
      <c r="D60" s="76"/>
      <c r="E60" s="76"/>
      <c r="F60" s="76"/>
      <c r="G60" s="92">
        <f t="shared" si="19"/>
        <v>2.166666666666667</v>
      </c>
      <c r="H60" s="92"/>
      <c r="I60" s="92"/>
      <c r="J60" s="92"/>
      <c r="K60" s="92"/>
      <c r="L60" s="101">
        <v>2.1</v>
      </c>
      <c r="M60" s="102"/>
      <c r="N60" s="102"/>
      <c r="O60" s="103"/>
      <c r="P60" s="101">
        <v>2.2000000000000002</v>
      </c>
      <c r="Q60" s="102"/>
      <c r="R60" s="102"/>
      <c r="S60" s="103"/>
      <c r="T60" s="101">
        <v>2.2000000000000002</v>
      </c>
      <c r="U60" s="102"/>
      <c r="V60" s="102"/>
      <c r="W60" s="103"/>
      <c r="X60" s="92">
        <f t="shared" si="16"/>
        <v>0.10000000000000009</v>
      </c>
      <c r="Y60" s="92"/>
      <c r="Z60" s="92"/>
      <c r="AA60" s="92"/>
      <c r="AB60" s="92">
        <f t="shared" si="0"/>
        <v>0.32400000000000007</v>
      </c>
      <c r="AC60" s="92"/>
      <c r="AD60" s="92"/>
      <c r="AE60" s="92"/>
      <c r="AF60" s="92">
        <f t="shared" si="1"/>
        <v>0.83430000000000026</v>
      </c>
      <c r="AG60" s="92"/>
      <c r="AH60" s="92"/>
      <c r="AI60" s="92"/>
      <c r="AJ60" s="92">
        <f t="shared" si="2"/>
        <v>0</v>
      </c>
      <c r="AK60" s="92"/>
      <c r="AL60" s="92"/>
      <c r="AM60" s="92"/>
      <c r="AO60" s="92">
        <f t="shared" si="3"/>
        <v>2.0400000000000005</v>
      </c>
      <c r="AP60" s="92"/>
      <c r="AQ60" s="92"/>
      <c r="AR60" s="92"/>
      <c r="AS60" s="92">
        <f t="shared" si="4"/>
        <v>2.3714520000000006</v>
      </c>
      <c r="AT60" s="92"/>
      <c r="AU60" s="92"/>
      <c r="AV60" s="92"/>
      <c r="AW60" s="92">
        <f t="shared" si="5"/>
        <v>1.7085480000000004</v>
      </c>
      <c r="AX60" s="92"/>
      <c r="AY60" s="92"/>
      <c r="AZ60" s="92"/>
      <c r="BC60" s="118">
        <f t="shared" si="17"/>
        <v>2.166666666666667</v>
      </c>
      <c r="BD60" s="119"/>
      <c r="BE60" s="119"/>
      <c r="BF60" s="119"/>
      <c r="BG60" s="120"/>
      <c r="BH60" s="118">
        <f t="shared" si="18"/>
        <v>1.6044444444444399E-2</v>
      </c>
      <c r="BI60" s="119"/>
      <c r="BJ60" s="119"/>
      <c r="BK60" s="119"/>
      <c r="BL60" s="120"/>
      <c r="BM60" s="92">
        <f t="shared" si="6"/>
        <v>0.1680498162472687</v>
      </c>
      <c r="BN60" s="92"/>
      <c r="BO60" s="92"/>
      <c r="BP60" s="92"/>
      <c r="BQ60" s="92">
        <f t="shared" si="7"/>
        <v>0.43155192812298604</v>
      </c>
      <c r="BR60" s="92"/>
      <c r="BS60" s="92"/>
      <c r="BT60" s="92"/>
      <c r="BU60" s="92">
        <f t="shared" si="8"/>
        <v>0</v>
      </c>
      <c r="BV60" s="92"/>
      <c r="BW60" s="92"/>
      <c r="BX60" s="92"/>
      <c r="BY60" s="92">
        <f t="shared" si="20"/>
        <v>5.773502691896263E-2</v>
      </c>
      <c r="BZ60" s="92"/>
      <c r="CA60" s="92"/>
      <c r="CB60" s="92"/>
      <c r="CD60" s="92">
        <f t="shared" si="9"/>
        <v>2</v>
      </c>
      <c r="CE60" s="92"/>
      <c r="CF60" s="92"/>
      <c r="CG60" s="92"/>
      <c r="CH60" s="92">
        <f t="shared" si="10"/>
        <v>3.5</v>
      </c>
      <c r="CI60" s="92"/>
      <c r="CJ60" s="92"/>
      <c r="CK60" s="92"/>
      <c r="CL60" s="92">
        <f t="shared" si="11"/>
        <v>0.5</v>
      </c>
      <c r="CM60" s="92"/>
      <c r="CN60" s="92"/>
      <c r="CO60" s="92"/>
      <c r="CP60" s="92">
        <f t="shared" si="12"/>
        <v>2.5</v>
      </c>
      <c r="CQ60" s="92"/>
      <c r="CR60" s="92"/>
      <c r="CS60" s="92"/>
      <c r="CT60" s="92">
        <f t="shared" si="13"/>
        <v>3</v>
      </c>
      <c r="CU60" s="92"/>
      <c r="CV60" s="92"/>
      <c r="CW60" s="92"/>
      <c r="CX60" s="92">
        <f t="shared" si="14"/>
        <v>1.5</v>
      </c>
      <c r="CY60" s="92"/>
      <c r="CZ60" s="92"/>
      <c r="DA60" s="92"/>
      <c r="DB60" s="92">
        <f t="shared" si="15"/>
        <v>1</v>
      </c>
      <c r="DC60" s="92"/>
      <c r="DD60" s="92"/>
      <c r="DE60" s="92"/>
    </row>
    <row r="61" spans="1:109" ht="18.600000000000001" customHeight="1" x14ac:dyDescent="0.25">
      <c r="A61" s="18">
        <v>19</v>
      </c>
      <c r="B61" s="76"/>
      <c r="C61" s="76"/>
      <c r="D61" s="76"/>
      <c r="E61" s="76"/>
      <c r="F61" s="76"/>
      <c r="G61" s="92">
        <f t="shared" si="19"/>
        <v>1.7666666666666668</v>
      </c>
      <c r="H61" s="92"/>
      <c r="I61" s="92"/>
      <c r="J61" s="92"/>
      <c r="K61" s="92"/>
      <c r="L61" s="101">
        <v>1.5</v>
      </c>
      <c r="M61" s="102"/>
      <c r="N61" s="102"/>
      <c r="O61" s="103"/>
      <c r="P61" s="101">
        <v>1.7</v>
      </c>
      <c r="Q61" s="102"/>
      <c r="R61" s="102"/>
      <c r="S61" s="103"/>
      <c r="T61" s="101">
        <v>2.1</v>
      </c>
      <c r="U61" s="102"/>
      <c r="V61" s="102"/>
      <c r="W61" s="103"/>
      <c r="X61" s="92">
        <f t="shared" si="16"/>
        <v>0.60000000000000009</v>
      </c>
      <c r="Y61" s="92"/>
      <c r="Z61" s="92"/>
      <c r="AA61" s="92"/>
      <c r="AB61" s="92">
        <f t="shared" si="0"/>
        <v>0.32400000000000007</v>
      </c>
      <c r="AC61" s="92"/>
      <c r="AD61" s="92"/>
      <c r="AE61" s="92"/>
      <c r="AF61" s="92">
        <f t="shared" si="1"/>
        <v>0.83430000000000026</v>
      </c>
      <c r="AG61" s="92"/>
      <c r="AH61" s="92"/>
      <c r="AI61" s="92"/>
      <c r="AJ61" s="92">
        <f t="shared" si="2"/>
        <v>0</v>
      </c>
      <c r="AK61" s="92"/>
      <c r="AL61" s="92"/>
      <c r="AM61" s="92"/>
      <c r="AO61" s="92">
        <f t="shared" si="3"/>
        <v>2.0400000000000005</v>
      </c>
      <c r="AP61" s="92"/>
      <c r="AQ61" s="92"/>
      <c r="AR61" s="92"/>
      <c r="AS61" s="92">
        <f t="shared" si="4"/>
        <v>2.3714520000000006</v>
      </c>
      <c r="AT61" s="92"/>
      <c r="AU61" s="92"/>
      <c r="AV61" s="92"/>
      <c r="AW61" s="92">
        <f t="shared" si="5"/>
        <v>1.7085480000000004</v>
      </c>
      <c r="AX61" s="92"/>
      <c r="AY61" s="92"/>
      <c r="AZ61" s="92"/>
      <c r="BC61" s="118">
        <f t="shared" si="17"/>
        <v>1.7666666666666668</v>
      </c>
      <c r="BD61" s="119"/>
      <c r="BE61" s="119"/>
      <c r="BF61" s="119"/>
      <c r="BG61" s="120"/>
      <c r="BH61" s="118">
        <f t="shared" si="18"/>
        <v>7.4711111111111284E-2</v>
      </c>
      <c r="BI61" s="119"/>
      <c r="BJ61" s="119"/>
      <c r="BK61" s="119"/>
      <c r="BL61" s="120"/>
      <c r="BM61" s="92">
        <f t="shared" si="6"/>
        <v>0.1680498162472687</v>
      </c>
      <c r="BN61" s="92"/>
      <c r="BO61" s="92"/>
      <c r="BP61" s="92"/>
      <c r="BQ61" s="92">
        <f t="shared" si="7"/>
        <v>0.43155192812298604</v>
      </c>
      <c r="BR61" s="92"/>
      <c r="BS61" s="92"/>
      <c r="BT61" s="92"/>
      <c r="BU61" s="92">
        <f t="shared" si="8"/>
        <v>0</v>
      </c>
      <c r="BV61" s="92"/>
      <c r="BW61" s="92"/>
      <c r="BX61" s="92"/>
      <c r="BY61" s="92">
        <f t="shared" si="20"/>
        <v>0.3055050463303885</v>
      </c>
      <c r="BZ61" s="92"/>
      <c r="CA61" s="92"/>
      <c r="CB61" s="92"/>
      <c r="CD61" s="92">
        <f t="shared" si="9"/>
        <v>2</v>
      </c>
      <c r="CE61" s="92"/>
      <c r="CF61" s="92"/>
      <c r="CG61" s="92"/>
      <c r="CH61" s="92">
        <f t="shared" si="10"/>
        <v>3.5</v>
      </c>
      <c r="CI61" s="92"/>
      <c r="CJ61" s="92"/>
      <c r="CK61" s="92"/>
      <c r="CL61" s="92">
        <f t="shared" si="11"/>
        <v>0.5</v>
      </c>
      <c r="CM61" s="92"/>
      <c r="CN61" s="92"/>
      <c r="CO61" s="92"/>
      <c r="CP61" s="92">
        <f t="shared" si="12"/>
        <v>2.5</v>
      </c>
      <c r="CQ61" s="92"/>
      <c r="CR61" s="92"/>
      <c r="CS61" s="92"/>
      <c r="CT61" s="92">
        <f t="shared" si="13"/>
        <v>3</v>
      </c>
      <c r="CU61" s="92"/>
      <c r="CV61" s="92"/>
      <c r="CW61" s="92"/>
      <c r="CX61" s="92">
        <f t="shared" si="14"/>
        <v>1.5</v>
      </c>
      <c r="CY61" s="92"/>
      <c r="CZ61" s="92"/>
      <c r="DA61" s="92"/>
      <c r="DB61" s="92">
        <f t="shared" si="15"/>
        <v>1</v>
      </c>
      <c r="DC61" s="92"/>
      <c r="DD61" s="92"/>
      <c r="DE61" s="92"/>
    </row>
    <row r="62" spans="1:109" ht="18.600000000000001" customHeight="1" x14ac:dyDescent="0.25">
      <c r="A62" s="18">
        <v>20</v>
      </c>
      <c r="B62" s="76"/>
      <c r="C62" s="76"/>
      <c r="D62" s="76"/>
      <c r="E62" s="76"/>
      <c r="F62" s="76"/>
      <c r="G62" s="92">
        <f t="shared" si="19"/>
        <v>2.2000000000000002</v>
      </c>
      <c r="H62" s="92"/>
      <c r="I62" s="92"/>
      <c r="J62" s="92"/>
      <c r="K62" s="92"/>
      <c r="L62" s="101">
        <v>2.1</v>
      </c>
      <c r="M62" s="102"/>
      <c r="N62" s="102"/>
      <c r="O62" s="103"/>
      <c r="P62" s="101">
        <v>2.2999999999999998</v>
      </c>
      <c r="Q62" s="102"/>
      <c r="R62" s="102"/>
      <c r="S62" s="103"/>
      <c r="T62" s="101">
        <v>2.2000000000000002</v>
      </c>
      <c r="U62" s="102"/>
      <c r="V62" s="102"/>
      <c r="W62" s="103"/>
      <c r="X62" s="92">
        <f t="shared" si="16"/>
        <v>0.19999999999999973</v>
      </c>
      <c r="Y62" s="92"/>
      <c r="Z62" s="92"/>
      <c r="AA62" s="92"/>
      <c r="AB62" s="92">
        <f t="shared" si="0"/>
        <v>0.32400000000000007</v>
      </c>
      <c r="AC62" s="92"/>
      <c r="AD62" s="92"/>
      <c r="AE62" s="92"/>
      <c r="AF62" s="92">
        <f t="shared" si="1"/>
        <v>0.83430000000000026</v>
      </c>
      <c r="AG62" s="92"/>
      <c r="AH62" s="92"/>
      <c r="AI62" s="92"/>
      <c r="AJ62" s="92">
        <f t="shared" si="2"/>
        <v>0</v>
      </c>
      <c r="AK62" s="92"/>
      <c r="AL62" s="92"/>
      <c r="AM62" s="92"/>
      <c r="AO62" s="92">
        <f t="shared" si="3"/>
        <v>2.0400000000000005</v>
      </c>
      <c r="AP62" s="92"/>
      <c r="AQ62" s="92"/>
      <c r="AR62" s="92"/>
      <c r="AS62" s="92">
        <f t="shared" si="4"/>
        <v>2.3714520000000006</v>
      </c>
      <c r="AT62" s="92"/>
      <c r="AU62" s="92"/>
      <c r="AV62" s="92"/>
      <c r="AW62" s="92">
        <f t="shared" si="5"/>
        <v>1.7085480000000004</v>
      </c>
      <c r="AX62" s="92"/>
      <c r="AY62" s="92"/>
      <c r="AZ62" s="92"/>
      <c r="BC62" s="118">
        <f t="shared" si="17"/>
        <v>2.2000000000000002</v>
      </c>
      <c r="BD62" s="119"/>
      <c r="BE62" s="119"/>
      <c r="BF62" s="119"/>
      <c r="BG62" s="120"/>
      <c r="BH62" s="118">
        <f t="shared" si="18"/>
        <v>2.5599999999999904E-2</v>
      </c>
      <c r="BI62" s="119"/>
      <c r="BJ62" s="119"/>
      <c r="BK62" s="119"/>
      <c r="BL62" s="120"/>
      <c r="BM62" s="92">
        <f t="shared" si="6"/>
        <v>0.1680498162472687</v>
      </c>
      <c r="BN62" s="92"/>
      <c r="BO62" s="92"/>
      <c r="BP62" s="92"/>
      <c r="BQ62" s="92">
        <f t="shared" si="7"/>
        <v>0.43155192812298604</v>
      </c>
      <c r="BR62" s="92"/>
      <c r="BS62" s="92"/>
      <c r="BT62" s="92"/>
      <c r="BU62" s="92">
        <f t="shared" si="8"/>
        <v>0</v>
      </c>
      <c r="BV62" s="92"/>
      <c r="BW62" s="92"/>
      <c r="BX62" s="92"/>
      <c r="BY62" s="92">
        <f t="shared" si="20"/>
        <v>9.9999999999999867E-2</v>
      </c>
      <c r="BZ62" s="92"/>
      <c r="CA62" s="92"/>
      <c r="CB62" s="92"/>
      <c r="CD62" s="92">
        <f t="shared" si="9"/>
        <v>2</v>
      </c>
      <c r="CE62" s="92"/>
      <c r="CF62" s="92"/>
      <c r="CG62" s="92"/>
      <c r="CH62" s="92">
        <f t="shared" si="10"/>
        <v>3.5</v>
      </c>
      <c r="CI62" s="92"/>
      <c r="CJ62" s="92"/>
      <c r="CK62" s="92"/>
      <c r="CL62" s="92">
        <f t="shared" si="11"/>
        <v>0.5</v>
      </c>
      <c r="CM62" s="92"/>
      <c r="CN62" s="92"/>
      <c r="CO62" s="92"/>
      <c r="CP62" s="92">
        <f t="shared" si="12"/>
        <v>2.5</v>
      </c>
      <c r="CQ62" s="92"/>
      <c r="CR62" s="92"/>
      <c r="CS62" s="92"/>
      <c r="CT62" s="92">
        <f t="shared" si="13"/>
        <v>3</v>
      </c>
      <c r="CU62" s="92"/>
      <c r="CV62" s="92"/>
      <c r="CW62" s="92"/>
      <c r="CX62" s="92">
        <f t="shared" si="14"/>
        <v>1.5</v>
      </c>
      <c r="CY62" s="92"/>
      <c r="CZ62" s="92"/>
      <c r="DA62" s="92"/>
      <c r="DB62" s="92">
        <f t="shared" si="15"/>
        <v>1</v>
      </c>
      <c r="DC62" s="92"/>
      <c r="DD62" s="92"/>
      <c r="DE62" s="92"/>
    </row>
    <row r="63" spans="1:109" ht="18.600000000000001" customHeight="1" x14ac:dyDescent="0.25">
      <c r="A63" s="18">
        <v>21</v>
      </c>
      <c r="B63" s="76"/>
      <c r="C63" s="76"/>
      <c r="D63" s="76"/>
      <c r="E63" s="76"/>
      <c r="F63" s="76"/>
      <c r="G63" s="92">
        <f>AVERAGE(L63:W63)</f>
        <v>2.1</v>
      </c>
      <c r="H63" s="92"/>
      <c r="I63" s="92"/>
      <c r="J63" s="92"/>
      <c r="K63" s="92"/>
      <c r="L63" s="101">
        <v>2.5</v>
      </c>
      <c r="M63" s="102"/>
      <c r="N63" s="102"/>
      <c r="O63" s="103"/>
      <c r="P63" s="101">
        <v>1.8</v>
      </c>
      <c r="Q63" s="102"/>
      <c r="R63" s="102"/>
      <c r="S63" s="103"/>
      <c r="T63" s="101">
        <v>2</v>
      </c>
      <c r="U63" s="102"/>
      <c r="V63" s="102"/>
      <c r="W63" s="103"/>
      <c r="X63" s="92">
        <f t="shared" si="16"/>
        <v>0.7</v>
      </c>
      <c r="Y63" s="92"/>
      <c r="Z63" s="92"/>
      <c r="AA63" s="92"/>
      <c r="AB63" s="92">
        <f t="shared" si="0"/>
        <v>0.32400000000000007</v>
      </c>
      <c r="AC63" s="92"/>
      <c r="AD63" s="92"/>
      <c r="AE63" s="92"/>
      <c r="AF63" s="92">
        <f t="shared" si="1"/>
        <v>0.83430000000000026</v>
      </c>
      <c r="AG63" s="92"/>
      <c r="AH63" s="92"/>
      <c r="AI63" s="92"/>
      <c r="AJ63" s="92">
        <f t="shared" si="2"/>
        <v>0</v>
      </c>
      <c r="AK63" s="92"/>
      <c r="AL63" s="92"/>
      <c r="AM63" s="92"/>
      <c r="AO63" s="92">
        <f t="shared" si="3"/>
        <v>2.0400000000000005</v>
      </c>
      <c r="AP63" s="92"/>
      <c r="AQ63" s="92"/>
      <c r="AR63" s="92"/>
      <c r="AS63" s="92">
        <f t="shared" si="4"/>
        <v>2.3714520000000006</v>
      </c>
      <c r="AT63" s="92"/>
      <c r="AU63" s="92"/>
      <c r="AV63" s="92"/>
      <c r="AW63" s="92">
        <f t="shared" si="5"/>
        <v>1.7085480000000004</v>
      </c>
      <c r="AX63" s="92"/>
      <c r="AY63" s="92"/>
      <c r="AZ63" s="92"/>
      <c r="BC63" s="118">
        <f t="shared" si="17"/>
        <v>2.1</v>
      </c>
      <c r="BD63" s="119"/>
      <c r="BE63" s="119"/>
      <c r="BF63" s="119"/>
      <c r="BG63" s="120"/>
      <c r="BH63" s="118">
        <f t="shared" si="18"/>
        <v>3.5999999999999531E-3</v>
      </c>
      <c r="BI63" s="119"/>
      <c r="BJ63" s="119"/>
      <c r="BK63" s="119"/>
      <c r="BL63" s="120"/>
      <c r="BM63" s="92">
        <f t="shared" si="6"/>
        <v>0.1680498162472687</v>
      </c>
      <c r="BN63" s="92"/>
      <c r="BO63" s="92"/>
      <c r="BP63" s="92"/>
      <c r="BQ63" s="92">
        <f t="shared" si="7"/>
        <v>0.43155192812298604</v>
      </c>
      <c r="BR63" s="92"/>
      <c r="BS63" s="92"/>
      <c r="BT63" s="92"/>
      <c r="BU63" s="92">
        <f t="shared" si="8"/>
        <v>0</v>
      </c>
      <c r="BV63" s="92"/>
      <c r="BW63" s="92"/>
      <c r="BX63" s="92"/>
      <c r="BY63" s="92">
        <f t="shared" si="20"/>
        <v>0.36055512754640001</v>
      </c>
      <c r="BZ63" s="92"/>
      <c r="CA63" s="92"/>
      <c r="CB63" s="92"/>
      <c r="CD63" s="92">
        <f t="shared" si="9"/>
        <v>2</v>
      </c>
      <c r="CE63" s="92"/>
      <c r="CF63" s="92"/>
      <c r="CG63" s="92"/>
      <c r="CH63" s="92">
        <f t="shared" si="10"/>
        <v>3.5</v>
      </c>
      <c r="CI63" s="92"/>
      <c r="CJ63" s="92"/>
      <c r="CK63" s="92"/>
      <c r="CL63" s="92">
        <f t="shared" si="11"/>
        <v>0.5</v>
      </c>
      <c r="CM63" s="92"/>
      <c r="CN63" s="92"/>
      <c r="CO63" s="92"/>
      <c r="CP63" s="92">
        <f t="shared" si="12"/>
        <v>2.5</v>
      </c>
      <c r="CQ63" s="92"/>
      <c r="CR63" s="92"/>
      <c r="CS63" s="92"/>
      <c r="CT63" s="92">
        <f t="shared" si="13"/>
        <v>3</v>
      </c>
      <c r="CU63" s="92"/>
      <c r="CV63" s="92"/>
      <c r="CW63" s="92"/>
      <c r="CX63" s="92">
        <f t="shared" si="14"/>
        <v>1.5</v>
      </c>
      <c r="CY63" s="92"/>
      <c r="CZ63" s="92"/>
      <c r="DA63" s="92"/>
      <c r="DB63" s="92">
        <f t="shared" si="15"/>
        <v>1</v>
      </c>
      <c r="DC63" s="92"/>
      <c r="DD63" s="92"/>
      <c r="DE63" s="92"/>
    </row>
    <row r="64" spans="1:109" ht="18.600000000000001" customHeight="1" x14ac:dyDescent="0.25">
      <c r="A64" s="18">
        <v>22</v>
      </c>
      <c r="B64" s="76"/>
      <c r="C64" s="76"/>
      <c r="D64" s="76"/>
      <c r="E64" s="76"/>
      <c r="F64" s="76"/>
      <c r="G64" s="92">
        <f t="shared" si="19"/>
        <v>2.166666666666667</v>
      </c>
      <c r="H64" s="92"/>
      <c r="I64" s="92"/>
      <c r="J64" s="92"/>
      <c r="K64" s="92"/>
      <c r="L64" s="101">
        <v>2.1</v>
      </c>
      <c r="M64" s="102"/>
      <c r="N64" s="102"/>
      <c r="O64" s="103"/>
      <c r="P64" s="101">
        <v>2.2000000000000002</v>
      </c>
      <c r="Q64" s="102"/>
      <c r="R64" s="102"/>
      <c r="S64" s="103"/>
      <c r="T64" s="101">
        <v>2.2000000000000002</v>
      </c>
      <c r="U64" s="102"/>
      <c r="V64" s="102"/>
      <c r="W64" s="103"/>
      <c r="X64" s="92">
        <f t="shared" si="16"/>
        <v>0.10000000000000009</v>
      </c>
      <c r="Y64" s="92"/>
      <c r="Z64" s="92"/>
      <c r="AA64" s="92"/>
      <c r="AB64" s="92">
        <f t="shared" si="0"/>
        <v>0.32400000000000007</v>
      </c>
      <c r="AC64" s="92"/>
      <c r="AD64" s="92"/>
      <c r="AE64" s="92"/>
      <c r="AF64" s="92">
        <f t="shared" si="1"/>
        <v>0.83430000000000026</v>
      </c>
      <c r="AG64" s="92"/>
      <c r="AH64" s="92"/>
      <c r="AI64" s="92"/>
      <c r="AJ64" s="92">
        <f t="shared" si="2"/>
        <v>0</v>
      </c>
      <c r="AK64" s="92"/>
      <c r="AL64" s="92"/>
      <c r="AM64" s="92"/>
      <c r="AO64" s="92">
        <f t="shared" si="3"/>
        <v>2.0400000000000005</v>
      </c>
      <c r="AP64" s="92"/>
      <c r="AQ64" s="92"/>
      <c r="AR64" s="92"/>
      <c r="AS64" s="92">
        <f t="shared" si="4"/>
        <v>2.3714520000000006</v>
      </c>
      <c r="AT64" s="92"/>
      <c r="AU64" s="92"/>
      <c r="AV64" s="92"/>
      <c r="AW64" s="92">
        <f t="shared" si="5"/>
        <v>1.7085480000000004</v>
      </c>
      <c r="AX64" s="92"/>
      <c r="AY64" s="92"/>
      <c r="AZ64" s="92"/>
      <c r="BC64" s="118">
        <f t="shared" si="17"/>
        <v>2.166666666666667</v>
      </c>
      <c r="BD64" s="119"/>
      <c r="BE64" s="119"/>
      <c r="BF64" s="119"/>
      <c r="BG64" s="120"/>
      <c r="BH64" s="118">
        <f t="shared" si="18"/>
        <v>1.6044444444444399E-2</v>
      </c>
      <c r="BI64" s="119"/>
      <c r="BJ64" s="119"/>
      <c r="BK64" s="119"/>
      <c r="BL64" s="120"/>
      <c r="BM64" s="92">
        <f t="shared" si="6"/>
        <v>0.1680498162472687</v>
      </c>
      <c r="BN64" s="92"/>
      <c r="BO64" s="92"/>
      <c r="BP64" s="92"/>
      <c r="BQ64" s="92">
        <f t="shared" si="7"/>
        <v>0.43155192812298604</v>
      </c>
      <c r="BR64" s="92"/>
      <c r="BS64" s="92"/>
      <c r="BT64" s="92"/>
      <c r="BU64" s="92">
        <f t="shared" si="8"/>
        <v>0</v>
      </c>
      <c r="BV64" s="92"/>
      <c r="BW64" s="92"/>
      <c r="BX64" s="92"/>
      <c r="BY64" s="92">
        <f t="shared" si="20"/>
        <v>5.773502691896263E-2</v>
      </c>
      <c r="BZ64" s="92"/>
      <c r="CA64" s="92"/>
      <c r="CB64" s="92"/>
      <c r="CD64" s="92">
        <f t="shared" si="9"/>
        <v>2</v>
      </c>
      <c r="CE64" s="92"/>
      <c r="CF64" s="92"/>
      <c r="CG64" s="92"/>
      <c r="CH64" s="92">
        <f t="shared" si="10"/>
        <v>3.5</v>
      </c>
      <c r="CI64" s="92"/>
      <c r="CJ64" s="92"/>
      <c r="CK64" s="92"/>
      <c r="CL64" s="92">
        <f t="shared" si="11"/>
        <v>0.5</v>
      </c>
      <c r="CM64" s="92"/>
      <c r="CN64" s="92"/>
      <c r="CO64" s="92"/>
      <c r="CP64" s="92">
        <f t="shared" si="12"/>
        <v>2.5</v>
      </c>
      <c r="CQ64" s="92"/>
      <c r="CR64" s="92"/>
      <c r="CS64" s="92"/>
      <c r="CT64" s="92">
        <f t="shared" si="13"/>
        <v>3</v>
      </c>
      <c r="CU64" s="92"/>
      <c r="CV64" s="92"/>
      <c r="CW64" s="92"/>
      <c r="CX64" s="92">
        <f t="shared" si="14"/>
        <v>1.5</v>
      </c>
      <c r="CY64" s="92"/>
      <c r="CZ64" s="92"/>
      <c r="DA64" s="92"/>
      <c r="DB64" s="92">
        <f t="shared" si="15"/>
        <v>1</v>
      </c>
      <c r="DC64" s="92"/>
      <c r="DD64" s="92"/>
      <c r="DE64" s="92"/>
    </row>
    <row r="65" spans="1:109" ht="18.600000000000001" customHeight="1" x14ac:dyDescent="0.25">
      <c r="A65" s="18">
        <v>23</v>
      </c>
      <c r="B65" s="76"/>
      <c r="C65" s="76"/>
      <c r="D65" s="76"/>
      <c r="E65" s="76"/>
      <c r="F65" s="76"/>
      <c r="G65" s="92">
        <f t="shared" si="19"/>
        <v>2.1</v>
      </c>
      <c r="H65" s="92"/>
      <c r="I65" s="92"/>
      <c r="J65" s="92"/>
      <c r="K65" s="92"/>
      <c r="L65" s="101">
        <v>2.5</v>
      </c>
      <c r="M65" s="102"/>
      <c r="N65" s="102"/>
      <c r="O65" s="103"/>
      <c r="P65" s="101">
        <v>1.8</v>
      </c>
      <c r="Q65" s="102"/>
      <c r="R65" s="102"/>
      <c r="S65" s="103"/>
      <c r="T65" s="101">
        <v>2</v>
      </c>
      <c r="U65" s="102"/>
      <c r="V65" s="102"/>
      <c r="W65" s="103"/>
      <c r="X65" s="92">
        <f t="shared" si="16"/>
        <v>0.7</v>
      </c>
      <c r="Y65" s="92"/>
      <c r="Z65" s="92"/>
      <c r="AA65" s="92"/>
      <c r="AB65" s="92">
        <f t="shared" si="0"/>
        <v>0.32400000000000007</v>
      </c>
      <c r="AC65" s="92"/>
      <c r="AD65" s="92"/>
      <c r="AE65" s="92"/>
      <c r="AF65" s="92">
        <f t="shared" si="1"/>
        <v>0.83430000000000026</v>
      </c>
      <c r="AG65" s="92"/>
      <c r="AH65" s="92"/>
      <c r="AI65" s="92"/>
      <c r="AJ65" s="92">
        <f t="shared" si="2"/>
        <v>0</v>
      </c>
      <c r="AK65" s="92"/>
      <c r="AL65" s="92"/>
      <c r="AM65" s="92"/>
      <c r="AO65" s="92">
        <f t="shared" si="3"/>
        <v>2.0400000000000005</v>
      </c>
      <c r="AP65" s="92"/>
      <c r="AQ65" s="92"/>
      <c r="AR65" s="92"/>
      <c r="AS65" s="92">
        <f t="shared" si="4"/>
        <v>2.3714520000000006</v>
      </c>
      <c r="AT65" s="92"/>
      <c r="AU65" s="92"/>
      <c r="AV65" s="92"/>
      <c r="AW65" s="92">
        <f t="shared" si="5"/>
        <v>1.7085480000000004</v>
      </c>
      <c r="AX65" s="92"/>
      <c r="AY65" s="92"/>
      <c r="AZ65" s="92"/>
      <c r="BC65" s="118">
        <f t="shared" si="17"/>
        <v>2.1</v>
      </c>
      <c r="BD65" s="119"/>
      <c r="BE65" s="119"/>
      <c r="BF65" s="119"/>
      <c r="BG65" s="120"/>
      <c r="BH65" s="118">
        <f t="shared" si="18"/>
        <v>3.5999999999999531E-3</v>
      </c>
      <c r="BI65" s="119"/>
      <c r="BJ65" s="119"/>
      <c r="BK65" s="119"/>
      <c r="BL65" s="120"/>
      <c r="BM65" s="92">
        <f t="shared" si="6"/>
        <v>0.1680498162472687</v>
      </c>
      <c r="BN65" s="92"/>
      <c r="BO65" s="92"/>
      <c r="BP65" s="92"/>
      <c r="BQ65" s="92">
        <f t="shared" si="7"/>
        <v>0.43155192812298604</v>
      </c>
      <c r="BR65" s="92"/>
      <c r="BS65" s="92"/>
      <c r="BT65" s="92"/>
      <c r="BU65" s="92">
        <f t="shared" si="8"/>
        <v>0</v>
      </c>
      <c r="BV65" s="92"/>
      <c r="BW65" s="92"/>
      <c r="BX65" s="92"/>
      <c r="BY65" s="92">
        <f t="shared" si="20"/>
        <v>0.36055512754640001</v>
      </c>
      <c r="BZ65" s="92"/>
      <c r="CA65" s="92"/>
      <c r="CB65" s="92"/>
      <c r="CD65" s="92">
        <f t="shared" si="9"/>
        <v>2</v>
      </c>
      <c r="CE65" s="92"/>
      <c r="CF65" s="92"/>
      <c r="CG65" s="92"/>
      <c r="CH65" s="92">
        <f t="shared" si="10"/>
        <v>3.5</v>
      </c>
      <c r="CI65" s="92"/>
      <c r="CJ65" s="92"/>
      <c r="CK65" s="92"/>
      <c r="CL65" s="92">
        <f t="shared" si="11"/>
        <v>0.5</v>
      </c>
      <c r="CM65" s="92"/>
      <c r="CN65" s="92"/>
      <c r="CO65" s="92"/>
      <c r="CP65" s="92">
        <f t="shared" si="12"/>
        <v>2.5</v>
      </c>
      <c r="CQ65" s="92"/>
      <c r="CR65" s="92"/>
      <c r="CS65" s="92"/>
      <c r="CT65" s="92">
        <f t="shared" si="13"/>
        <v>3</v>
      </c>
      <c r="CU65" s="92"/>
      <c r="CV65" s="92"/>
      <c r="CW65" s="92"/>
      <c r="CX65" s="92">
        <f t="shared" si="14"/>
        <v>1.5</v>
      </c>
      <c r="CY65" s="92"/>
      <c r="CZ65" s="92"/>
      <c r="DA65" s="92"/>
      <c r="DB65" s="92">
        <f t="shared" si="15"/>
        <v>1</v>
      </c>
      <c r="DC65" s="92"/>
      <c r="DD65" s="92"/>
      <c r="DE65" s="92"/>
    </row>
    <row r="66" spans="1:109" ht="18.600000000000001" customHeight="1" x14ac:dyDescent="0.25">
      <c r="A66" s="18">
        <v>24</v>
      </c>
      <c r="B66" s="76"/>
      <c r="C66" s="76"/>
      <c r="D66" s="76"/>
      <c r="E66" s="76"/>
      <c r="F66" s="76"/>
      <c r="G66" s="92">
        <f t="shared" si="19"/>
        <v>2.0666666666666669</v>
      </c>
      <c r="H66" s="92"/>
      <c r="I66" s="92"/>
      <c r="J66" s="92"/>
      <c r="K66" s="92"/>
      <c r="L66" s="101">
        <v>2.1</v>
      </c>
      <c r="M66" s="102"/>
      <c r="N66" s="102"/>
      <c r="O66" s="103"/>
      <c r="P66" s="101">
        <v>1.9</v>
      </c>
      <c r="Q66" s="102"/>
      <c r="R66" s="102"/>
      <c r="S66" s="103"/>
      <c r="T66" s="101">
        <v>2.2000000000000002</v>
      </c>
      <c r="U66" s="102"/>
      <c r="V66" s="102"/>
      <c r="W66" s="103"/>
      <c r="X66" s="92">
        <f t="shared" si="16"/>
        <v>0.30000000000000027</v>
      </c>
      <c r="Y66" s="92"/>
      <c r="Z66" s="92"/>
      <c r="AA66" s="92"/>
      <c r="AB66" s="92">
        <f t="shared" si="0"/>
        <v>0.32400000000000007</v>
      </c>
      <c r="AC66" s="92"/>
      <c r="AD66" s="92"/>
      <c r="AE66" s="92"/>
      <c r="AF66" s="92">
        <f t="shared" si="1"/>
        <v>0.83430000000000026</v>
      </c>
      <c r="AG66" s="92"/>
      <c r="AH66" s="92"/>
      <c r="AI66" s="92"/>
      <c r="AJ66" s="92">
        <f t="shared" si="2"/>
        <v>0</v>
      </c>
      <c r="AK66" s="92"/>
      <c r="AL66" s="92"/>
      <c r="AM66" s="92"/>
      <c r="AO66" s="92">
        <f t="shared" si="3"/>
        <v>2.0400000000000005</v>
      </c>
      <c r="AP66" s="92"/>
      <c r="AQ66" s="92"/>
      <c r="AR66" s="92"/>
      <c r="AS66" s="92">
        <f t="shared" si="4"/>
        <v>2.3714520000000006</v>
      </c>
      <c r="AT66" s="92"/>
      <c r="AU66" s="92"/>
      <c r="AV66" s="92"/>
      <c r="AW66" s="92">
        <f t="shared" si="5"/>
        <v>1.7085480000000004</v>
      </c>
      <c r="AX66" s="92"/>
      <c r="AY66" s="92"/>
      <c r="AZ66" s="92"/>
      <c r="BC66" s="118">
        <f t="shared" si="17"/>
        <v>2.0666666666666669</v>
      </c>
      <c r="BD66" s="119"/>
      <c r="BE66" s="119"/>
      <c r="BF66" s="119"/>
      <c r="BG66" s="120"/>
      <c r="BH66" s="118">
        <f t="shared" si="18"/>
        <v>7.1111111111109662E-4</v>
      </c>
      <c r="BI66" s="119"/>
      <c r="BJ66" s="119"/>
      <c r="BK66" s="119"/>
      <c r="BL66" s="120"/>
      <c r="BM66" s="92">
        <f t="shared" si="6"/>
        <v>0.1680498162472687</v>
      </c>
      <c r="BN66" s="92"/>
      <c r="BO66" s="92"/>
      <c r="BP66" s="92"/>
      <c r="BQ66" s="92">
        <f t="shared" si="7"/>
        <v>0.43155192812298604</v>
      </c>
      <c r="BR66" s="92"/>
      <c r="BS66" s="92"/>
      <c r="BT66" s="92"/>
      <c r="BU66" s="92">
        <f t="shared" si="8"/>
        <v>0</v>
      </c>
      <c r="BV66" s="92"/>
      <c r="BW66" s="92"/>
      <c r="BX66" s="92"/>
      <c r="BY66" s="92">
        <f t="shared" si="20"/>
        <v>0.1527525231651948</v>
      </c>
      <c r="BZ66" s="92"/>
      <c r="CA66" s="92"/>
      <c r="CB66" s="92"/>
      <c r="CD66" s="92">
        <f t="shared" si="9"/>
        <v>2</v>
      </c>
      <c r="CE66" s="92"/>
      <c r="CF66" s="92"/>
      <c r="CG66" s="92"/>
      <c r="CH66" s="92">
        <f t="shared" si="10"/>
        <v>3.5</v>
      </c>
      <c r="CI66" s="92"/>
      <c r="CJ66" s="92"/>
      <c r="CK66" s="92"/>
      <c r="CL66" s="92">
        <f t="shared" si="11"/>
        <v>0.5</v>
      </c>
      <c r="CM66" s="92"/>
      <c r="CN66" s="92"/>
      <c r="CO66" s="92"/>
      <c r="CP66" s="92">
        <f t="shared" si="12"/>
        <v>2.5</v>
      </c>
      <c r="CQ66" s="92"/>
      <c r="CR66" s="92"/>
      <c r="CS66" s="92"/>
      <c r="CT66" s="92">
        <f t="shared" si="13"/>
        <v>3</v>
      </c>
      <c r="CU66" s="92"/>
      <c r="CV66" s="92"/>
      <c r="CW66" s="92"/>
      <c r="CX66" s="92">
        <f t="shared" si="14"/>
        <v>1.5</v>
      </c>
      <c r="CY66" s="92"/>
      <c r="CZ66" s="92"/>
      <c r="DA66" s="92"/>
      <c r="DB66" s="92">
        <f t="shared" si="15"/>
        <v>1</v>
      </c>
      <c r="DC66" s="92"/>
      <c r="DD66" s="92"/>
      <c r="DE66" s="92"/>
    </row>
    <row r="67" spans="1:109" ht="18.600000000000001" customHeight="1" thickBot="1" x14ac:dyDescent="0.3">
      <c r="A67" s="18">
        <v>25</v>
      </c>
      <c r="B67" s="76"/>
      <c r="C67" s="76"/>
      <c r="D67" s="76"/>
      <c r="E67" s="76"/>
      <c r="F67" s="76"/>
      <c r="G67" s="92">
        <f t="shared" si="19"/>
        <v>2.1</v>
      </c>
      <c r="H67" s="92"/>
      <c r="I67" s="92"/>
      <c r="J67" s="92"/>
      <c r="K67" s="92"/>
      <c r="L67" s="101">
        <v>2.2999999999999998</v>
      </c>
      <c r="M67" s="102"/>
      <c r="N67" s="102"/>
      <c r="O67" s="103"/>
      <c r="P67" s="101">
        <v>1.8</v>
      </c>
      <c r="Q67" s="102"/>
      <c r="R67" s="102"/>
      <c r="S67" s="103"/>
      <c r="T67" s="101">
        <v>2.2000000000000002</v>
      </c>
      <c r="U67" s="102"/>
      <c r="V67" s="102"/>
      <c r="W67" s="103"/>
      <c r="X67" s="92">
        <f t="shared" si="16"/>
        <v>0.49999999999999978</v>
      </c>
      <c r="Y67" s="92"/>
      <c r="Z67" s="92"/>
      <c r="AA67" s="92"/>
      <c r="AB67" s="92">
        <f t="shared" si="0"/>
        <v>0.32400000000000007</v>
      </c>
      <c r="AC67" s="92"/>
      <c r="AD67" s="92"/>
      <c r="AE67" s="92"/>
      <c r="AF67" s="92">
        <f t="shared" si="1"/>
        <v>0.83430000000000026</v>
      </c>
      <c r="AG67" s="92"/>
      <c r="AH67" s="92"/>
      <c r="AI67" s="92"/>
      <c r="AJ67" s="92">
        <f t="shared" si="2"/>
        <v>0</v>
      </c>
      <c r="AK67" s="92"/>
      <c r="AL67" s="92"/>
      <c r="AM67" s="92"/>
      <c r="AO67" s="92">
        <f t="shared" si="3"/>
        <v>2.0400000000000005</v>
      </c>
      <c r="AP67" s="92"/>
      <c r="AQ67" s="92"/>
      <c r="AR67" s="92"/>
      <c r="AS67" s="92">
        <f t="shared" si="4"/>
        <v>2.3714520000000006</v>
      </c>
      <c r="AT67" s="92"/>
      <c r="AU67" s="92"/>
      <c r="AV67" s="92"/>
      <c r="AW67" s="92">
        <f t="shared" si="5"/>
        <v>1.7085480000000004</v>
      </c>
      <c r="AX67" s="92"/>
      <c r="AY67" s="92"/>
      <c r="AZ67" s="92"/>
      <c r="BC67" s="118">
        <f t="shared" si="17"/>
        <v>2.1</v>
      </c>
      <c r="BD67" s="119"/>
      <c r="BE67" s="119"/>
      <c r="BF67" s="119"/>
      <c r="BG67" s="120"/>
      <c r="BH67" s="118">
        <f t="shared" si="18"/>
        <v>3.5999999999999531E-3</v>
      </c>
      <c r="BI67" s="119"/>
      <c r="BJ67" s="119"/>
      <c r="BK67" s="119"/>
      <c r="BL67" s="120"/>
      <c r="BM67" s="92">
        <f t="shared" si="6"/>
        <v>0.1680498162472687</v>
      </c>
      <c r="BN67" s="92"/>
      <c r="BO67" s="92"/>
      <c r="BP67" s="92"/>
      <c r="BQ67" s="92">
        <f t="shared" si="7"/>
        <v>0.43155192812298604</v>
      </c>
      <c r="BR67" s="92"/>
      <c r="BS67" s="92"/>
      <c r="BT67" s="92"/>
      <c r="BU67" s="92">
        <f t="shared" si="8"/>
        <v>0</v>
      </c>
      <c r="BV67" s="92"/>
      <c r="BW67" s="92"/>
      <c r="BX67" s="92"/>
      <c r="BY67" s="124">
        <f t="shared" si="20"/>
        <v>0.26457513110646125</v>
      </c>
      <c r="BZ67" s="124"/>
      <c r="CA67" s="124"/>
      <c r="CB67" s="124"/>
      <c r="CD67" s="92">
        <f t="shared" si="9"/>
        <v>2</v>
      </c>
      <c r="CE67" s="92"/>
      <c r="CF67" s="92"/>
      <c r="CG67" s="92"/>
      <c r="CH67" s="92">
        <f t="shared" si="10"/>
        <v>3.5</v>
      </c>
      <c r="CI67" s="92"/>
      <c r="CJ67" s="92"/>
      <c r="CK67" s="92"/>
      <c r="CL67" s="92">
        <f t="shared" si="11"/>
        <v>0.5</v>
      </c>
      <c r="CM67" s="92"/>
      <c r="CN67" s="92"/>
      <c r="CO67" s="92"/>
      <c r="CP67" s="92">
        <f t="shared" si="12"/>
        <v>2.5</v>
      </c>
      <c r="CQ67" s="92"/>
      <c r="CR67" s="92"/>
      <c r="CS67" s="92"/>
      <c r="CT67" s="92">
        <f t="shared" si="13"/>
        <v>3</v>
      </c>
      <c r="CU67" s="92"/>
      <c r="CV67" s="92"/>
      <c r="CW67" s="92"/>
      <c r="CX67" s="92">
        <f t="shared" si="14"/>
        <v>1.5</v>
      </c>
      <c r="CY67" s="92"/>
      <c r="CZ67" s="92"/>
      <c r="DA67" s="92"/>
      <c r="DB67" s="92">
        <f t="shared" si="15"/>
        <v>1</v>
      </c>
      <c r="DC67" s="92"/>
      <c r="DD67" s="92"/>
      <c r="DE67" s="92"/>
    </row>
    <row r="68" spans="1:109" ht="18.600000000000001" customHeight="1" thickBot="1" x14ac:dyDescent="0.3">
      <c r="A68" s="20" t="s">
        <v>28</v>
      </c>
      <c r="G68" s="92">
        <f>SUM(G43:K67)</f>
        <v>51.000000000000007</v>
      </c>
      <c r="H68" s="92"/>
      <c r="I68" s="92"/>
      <c r="J68" s="92"/>
      <c r="K68" s="92"/>
      <c r="X68" s="92">
        <f>SUM(X43:AA67)</f>
        <v>8.1000000000000014</v>
      </c>
      <c r="Y68" s="92"/>
      <c r="Z68" s="92"/>
      <c r="AA68" s="92"/>
      <c r="BC68" s="121">
        <f>AVERAGE(BC43:BG67)</f>
        <v>2.0400000000000005</v>
      </c>
      <c r="BD68" s="121"/>
      <c r="BE68" s="121"/>
      <c r="BF68" s="121"/>
      <c r="BG68" s="121"/>
      <c r="BH68" s="122">
        <f>SUM(BH43:BL67)</f>
        <v>0.67777777777777848</v>
      </c>
      <c r="BI68" s="123"/>
      <c r="BJ68" s="123"/>
      <c r="BK68" s="123"/>
      <c r="BL68" s="123"/>
      <c r="BY68" s="128">
        <f>AVERAGE(BY43:CB67)</f>
        <v>0.16780872962330615</v>
      </c>
      <c r="BZ68" s="129"/>
      <c r="CA68" s="129"/>
      <c r="CB68" s="130"/>
    </row>
    <row r="69" spans="1:109" ht="18.600000000000001" customHeight="1" thickBot="1" x14ac:dyDescent="0.3">
      <c r="AB69" s="131">
        <f>_xlfn.STDEV.S(X43:AA67)</f>
        <v>0.23323807579381198</v>
      </c>
      <c r="AC69" s="132"/>
      <c r="AD69" s="132"/>
      <c r="AE69" s="133"/>
      <c r="AF69" s="17" t="s">
        <v>87</v>
      </c>
      <c r="BC69" s="19"/>
      <c r="BD69" s="19"/>
      <c r="BE69" s="19"/>
      <c r="BF69" s="19"/>
      <c r="BG69" s="19"/>
      <c r="BH69" s="19"/>
      <c r="BI69" s="19"/>
      <c r="BJ69" s="19"/>
      <c r="BY69" s="137" t="s">
        <v>90</v>
      </c>
      <c r="BZ69" s="138"/>
      <c r="CA69" s="138"/>
      <c r="CB69" s="139"/>
    </row>
    <row r="70" spans="1:109" ht="18.600000000000001" customHeight="1" thickBot="1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AB70" s="98">
        <f>AVERAGE(X43:AA67)</f>
        <v>0.32400000000000007</v>
      </c>
      <c r="AC70" s="99"/>
      <c r="AD70" s="99"/>
      <c r="AE70" s="100"/>
      <c r="AF70" s="17" t="s">
        <v>88</v>
      </c>
      <c r="BC70" s="114">
        <f>_xlfn.STDEV.S(G43:K67)</f>
        <v>0.1680498162472687</v>
      </c>
      <c r="BD70" s="115"/>
      <c r="BE70" s="115"/>
      <c r="BF70" s="115"/>
      <c r="BG70" s="115"/>
      <c r="BH70" s="129">
        <f>SQRT(BH68/(AF81-1))</f>
        <v>0.1680498162472687</v>
      </c>
      <c r="BI70" s="129"/>
      <c r="BJ70" s="129"/>
      <c r="BK70" s="129"/>
      <c r="BL70" s="130"/>
      <c r="BY70" s="137"/>
      <c r="BZ70" s="138"/>
      <c r="CA70" s="138"/>
      <c r="CB70" s="139"/>
    </row>
    <row r="71" spans="1:109" ht="18.600000000000001" customHeight="1" thickBot="1" x14ac:dyDescent="0.3">
      <c r="A71" s="22"/>
      <c r="B71" s="22"/>
      <c r="C71" s="22" t="s">
        <v>27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BC71" s="134" t="s">
        <v>89</v>
      </c>
      <c r="BD71" s="135"/>
      <c r="BE71" s="135"/>
      <c r="BF71" s="135"/>
      <c r="BG71" s="135"/>
      <c r="BH71" s="135"/>
      <c r="BI71" s="135"/>
      <c r="BJ71" s="135"/>
      <c r="BK71" s="135"/>
      <c r="BL71" s="136"/>
      <c r="BY71" s="137"/>
      <c r="BZ71" s="138"/>
      <c r="CA71" s="138"/>
      <c r="CB71" s="139"/>
    </row>
    <row r="72" spans="1:109" ht="18.600000000000001" customHeight="1" thickBot="1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AB72" s="89">
        <f>X68/25</f>
        <v>0.32400000000000007</v>
      </c>
      <c r="AC72" s="89"/>
      <c r="AD72" s="89"/>
      <c r="AE72" s="89"/>
      <c r="AF72" s="89"/>
      <c r="BC72" s="19"/>
      <c r="BD72" s="19"/>
      <c r="BE72" s="19"/>
      <c r="BF72" s="19"/>
      <c r="BG72" s="19"/>
      <c r="BH72" s="19"/>
      <c r="BI72" s="19"/>
      <c r="BJ72" s="19"/>
      <c r="BY72" s="140"/>
      <c r="BZ72" s="141"/>
      <c r="CA72" s="141"/>
      <c r="CB72" s="142"/>
    </row>
    <row r="73" spans="1:109" ht="18.600000000000001" customHeight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BC73" s="19"/>
      <c r="BD73" s="19"/>
      <c r="BE73" s="19"/>
      <c r="BF73" s="19"/>
      <c r="BG73" s="19"/>
      <c r="BH73" s="19"/>
      <c r="BI73" s="19"/>
      <c r="BJ73" s="19"/>
    </row>
    <row r="74" spans="1:109" ht="18.600000000000001" customHeight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BC74" s="19"/>
      <c r="BD74" s="19"/>
      <c r="BE74" s="19"/>
      <c r="BF74" s="19"/>
      <c r="BG74" s="19"/>
      <c r="BH74" s="19"/>
      <c r="BI74" s="19"/>
      <c r="BJ74" s="19"/>
    </row>
    <row r="75" spans="1:109" ht="18.600000000000001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BC75" s="19"/>
      <c r="BD75" s="19"/>
      <c r="BE75" s="19"/>
      <c r="BF75" s="19"/>
      <c r="BG75" s="19"/>
      <c r="BH75" s="19"/>
      <c r="BI75" s="19"/>
      <c r="BJ75" s="19"/>
    </row>
    <row r="76" spans="1:109" ht="18.600000000000001" customHeight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BC76" s="19"/>
      <c r="BD76" s="19"/>
      <c r="BE76" s="19"/>
      <c r="BF76" s="19"/>
      <c r="BG76" s="19"/>
      <c r="BH76" s="19"/>
      <c r="BI76" s="19"/>
      <c r="BJ76" s="19"/>
    </row>
    <row r="77" spans="1:109" ht="18.600000000000001" customHeight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76"/>
      <c r="K77" s="76"/>
      <c r="L77" s="76"/>
      <c r="M77" s="76"/>
      <c r="N77" s="76"/>
      <c r="O77" s="76"/>
      <c r="P77" s="92">
        <f>G68/AF81</f>
        <v>2.0400000000000005</v>
      </c>
      <c r="Q77" s="92"/>
      <c r="R77" s="92"/>
      <c r="S77" s="92"/>
      <c r="BC77" s="19"/>
      <c r="BD77" s="19"/>
      <c r="BE77" s="19"/>
      <c r="BF77" s="19"/>
      <c r="BG77" s="19"/>
      <c r="BH77" s="19"/>
      <c r="BI77" s="19"/>
      <c r="BJ77" s="19"/>
    </row>
    <row r="78" spans="1:109" ht="18.600000000000001" customHeight="1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76"/>
      <c r="K78" s="76"/>
      <c r="L78" s="76"/>
      <c r="M78" s="76"/>
      <c r="N78" s="76"/>
      <c r="O78" s="76"/>
      <c r="P78" s="92"/>
      <c r="Q78" s="92"/>
      <c r="R78" s="92"/>
      <c r="S78" s="92"/>
      <c r="BC78" s="19"/>
      <c r="BD78" s="19"/>
      <c r="BE78" s="19"/>
      <c r="BF78" s="19"/>
      <c r="BG78" s="19"/>
      <c r="BH78" s="19"/>
      <c r="BI78" s="19"/>
      <c r="BJ78" s="19"/>
    </row>
    <row r="79" spans="1:109" ht="18.600000000000001" customHeigh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76"/>
      <c r="K79" s="76"/>
      <c r="L79" s="76"/>
      <c r="M79" s="76"/>
      <c r="N79" s="76"/>
      <c r="O79" s="76"/>
      <c r="P79" s="92"/>
      <c r="Q79" s="92"/>
      <c r="R79" s="92"/>
      <c r="S79" s="92"/>
      <c r="BC79" s="19"/>
      <c r="BD79" s="19"/>
      <c r="BE79" s="19"/>
      <c r="BF79" s="19"/>
      <c r="BG79" s="19"/>
      <c r="BH79" s="19"/>
      <c r="BI79" s="19"/>
      <c r="BJ79" s="19"/>
    </row>
    <row r="80" spans="1:109" ht="18.600000000000001" customHeight="1" x14ac:dyDescent="0.25">
      <c r="A80" s="19"/>
      <c r="B80" s="19"/>
      <c r="C80" s="19"/>
      <c r="D80" s="19"/>
      <c r="E80" s="19"/>
      <c r="F80" s="19"/>
      <c r="G80" s="19"/>
      <c r="H80" s="19"/>
      <c r="J80" s="76"/>
      <c r="K80" s="76"/>
      <c r="L80" s="76"/>
      <c r="M80" s="76"/>
      <c r="N80" s="76"/>
      <c r="O80" s="76"/>
      <c r="P80" s="92"/>
      <c r="Q80" s="92"/>
      <c r="R80" s="92"/>
      <c r="S80" s="92"/>
    </row>
    <row r="81" spans="1:54" ht="18.600000000000001" customHeight="1" x14ac:dyDescent="0.25">
      <c r="A81" s="19"/>
      <c r="B81" s="19"/>
      <c r="C81" s="19"/>
      <c r="D81" s="19"/>
      <c r="E81" s="19"/>
      <c r="F81" s="19"/>
      <c r="G81" s="19"/>
      <c r="H81" s="19"/>
      <c r="J81" s="76"/>
      <c r="K81" s="76"/>
      <c r="L81" s="76"/>
      <c r="M81" s="76"/>
      <c r="N81" s="76"/>
      <c r="O81" s="76"/>
      <c r="P81" s="92">
        <f>X68/AF81</f>
        <v>0.32400000000000007</v>
      </c>
      <c r="Q81" s="92"/>
      <c r="R81" s="92"/>
      <c r="S81" s="92"/>
      <c r="W81" s="19"/>
      <c r="X81" s="19"/>
      <c r="AE81" s="21" t="s">
        <v>29</v>
      </c>
      <c r="AF81" s="110">
        <f>N15</f>
        <v>25</v>
      </c>
      <c r="AG81" s="110"/>
      <c r="AH81" s="111" t="s">
        <v>30</v>
      </c>
      <c r="AI81" s="111"/>
      <c r="AJ81" s="111"/>
      <c r="AK81" s="111"/>
      <c r="AL81" s="111"/>
      <c r="AM81" s="111"/>
      <c r="AN81" s="111"/>
    </row>
    <row r="82" spans="1:54" ht="18.600000000000001" customHeight="1" x14ac:dyDescent="0.25">
      <c r="A82" s="19"/>
      <c r="B82" s="19"/>
      <c r="C82" s="19"/>
      <c r="J82" s="76"/>
      <c r="K82" s="76"/>
      <c r="L82" s="76"/>
      <c r="M82" s="76"/>
      <c r="N82" s="76"/>
      <c r="O82" s="76"/>
      <c r="P82" s="92"/>
      <c r="Q82" s="92"/>
      <c r="R82" s="92"/>
      <c r="S82" s="92"/>
      <c r="W82" s="19"/>
      <c r="X82" s="19"/>
    </row>
    <row r="83" spans="1:54" ht="18.600000000000001" customHeight="1" thickBot="1" x14ac:dyDescent="0.3">
      <c r="A83" s="19"/>
      <c r="B83" s="19"/>
      <c r="C83" s="19"/>
      <c r="J83" s="76"/>
      <c r="K83" s="76"/>
      <c r="L83" s="76"/>
      <c r="M83" s="76"/>
      <c r="N83" s="76"/>
      <c r="O83" s="76"/>
      <c r="P83" s="92"/>
      <c r="Q83" s="92"/>
      <c r="R83" s="92"/>
      <c r="S83" s="92"/>
      <c r="W83" s="19"/>
      <c r="X83" s="19"/>
      <c r="AC83" s="17" t="s">
        <v>95</v>
      </c>
      <c r="AE83" s="21" t="s">
        <v>31</v>
      </c>
      <c r="AF83" s="112">
        <v>3</v>
      </c>
      <c r="AG83" s="112"/>
      <c r="AH83" s="111" t="s">
        <v>32</v>
      </c>
      <c r="AI83" s="111"/>
      <c r="AJ83" s="111"/>
      <c r="AK83" s="111"/>
      <c r="AL83" s="111"/>
      <c r="AM83" s="111"/>
      <c r="AN83" s="111"/>
      <c r="AP83" s="89" t="s">
        <v>94</v>
      </c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</row>
    <row r="84" spans="1:54" ht="18.600000000000001" customHeight="1" x14ac:dyDescent="0.25">
      <c r="B84" s="19"/>
      <c r="C84" s="19"/>
      <c r="J84" s="76"/>
      <c r="K84" s="76"/>
      <c r="L84" s="76"/>
      <c r="M84" s="76"/>
      <c r="N84" s="76"/>
      <c r="O84" s="76"/>
      <c r="P84" s="92"/>
      <c r="Q84" s="92"/>
      <c r="R84" s="92"/>
      <c r="S84" s="92"/>
      <c r="T84" s="19"/>
      <c r="U84" s="19"/>
      <c r="V84" s="19"/>
      <c r="W84" s="19"/>
      <c r="X84" s="19"/>
      <c r="AD84" s="114" t="s">
        <v>35</v>
      </c>
      <c r="AE84" s="115"/>
      <c r="AF84" s="113">
        <v>2.5750000000000002</v>
      </c>
      <c r="AG84" s="113"/>
      <c r="AH84" s="24"/>
      <c r="AI84" s="24"/>
      <c r="AJ84" s="24"/>
      <c r="AK84" s="24"/>
      <c r="AL84" s="24"/>
      <c r="AM84" s="24"/>
      <c r="AN84" s="24"/>
      <c r="AO84" s="24"/>
      <c r="AP84" s="24"/>
      <c r="AQ84" s="25"/>
    </row>
    <row r="85" spans="1:54" ht="18.600000000000001" customHeight="1" thickBot="1" x14ac:dyDescent="0.3">
      <c r="J85" s="76"/>
      <c r="K85" s="76"/>
      <c r="L85" s="76"/>
      <c r="M85" s="76"/>
      <c r="N85" s="76"/>
      <c r="O85" s="76"/>
      <c r="P85" s="92">
        <f>BC70</f>
        <v>0.1680498162472687</v>
      </c>
      <c r="Q85" s="92"/>
      <c r="R85" s="92"/>
      <c r="S85" s="92"/>
      <c r="AD85" s="107" t="s">
        <v>37</v>
      </c>
      <c r="AE85" s="108"/>
      <c r="AF85" s="109">
        <v>0</v>
      </c>
      <c r="AG85" s="109"/>
      <c r="AH85" s="26" t="s">
        <v>38</v>
      </c>
      <c r="AI85" s="26"/>
      <c r="AJ85" s="26"/>
      <c r="AK85" s="26"/>
      <c r="AL85" s="26"/>
      <c r="AM85" s="26"/>
      <c r="AN85" s="26"/>
      <c r="AO85" s="26"/>
      <c r="AP85" s="26"/>
      <c r="AQ85" s="27"/>
    </row>
    <row r="86" spans="1:54" ht="18.600000000000001" customHeight="1" thickBot="1" x14ac:dyDescent="0.3">
      <c r="J86" s="76"/>
      <c r="K86" s="76"/>
      <c r="L86" s="76"/>
      <c r="M86" s="76"/>
      <c r="N86" s="76"/>
      <c r="O86" s="76"/>
      <c r="P86" s="92"/>
      <c r="Q86" s="92"/>
      <c r="R86" s="92"/>
      <c r="S86" s="92"/>
      <c r="AF86" s="59"/>
      <c r="AG86" s="59"/>
    </row>
    <row r="87" spans="1:54" ht="18.600000000000001" customHeight="1" thickBot="1" x14ac:dyDescent="0.3">
      <c r="J87" s="76"/>
      <c r="K87" s="76"/>
      <c r="L87" s="76"/>
      <c r="M87" s="76"/>
      <c r="N87" s="76"/>
      <c r="O87" s="76"/>
      <c r="P87" s="92"/>
      <c r="Q87" s="92"/>
      <c r="R87" s="92"/>
      <c r="S87" s="92"/>
      <c r="AD87" s="28" t="s">
        <v>42</v>
      </c>
      <c r="AE87" s="29"/>
      <c r="AF87" s="106">
        <v>1.0229999999999999</v>
      </c>
      <c r="AG87" s="106"/>
      <c r="AH87" s="29"/>
      <c r="AI87" s="29"/>
      <c r="AJ87" s="29"/>
      <c r="AK87" s="29"/>
      <c r="AL87" s="29"/>
      <c r="AM87" s="29"/>
      <c r="AN87" s="29"/>
      <c r="AO87" s="29"/>
      <c r="AP87" s="29"/>
      <c r="AQ87" s="30"/>
    </row>
    <row r="88" spans="1:54" ht="18.600000000000001" customHeight="1" thickBot="1" x14ac:dyDescent="0.3">
      <c r="J88" s="76"/>
      <c r="K88" s="76"/>
      <c r="L88" s="76"/>
      <c r="M88" s="76"/>
      <c r="N88" s="76"/>
      <c r="O88" s="76"/>
      <c r="P88" s="92"/>
      <c r="Q88" s="92"/>
      <c r="R88" s="92"/>
      <c r="S88" s="92"/>
      <c r="AF88" s="59"/>
      <c r="AG88" s="59"/>
    </row>
    <row r="89" spans="1:54" ht="18.600000000000001" customHeight="1" x14ac:dyDescent="0.25">
      <c r="AD89" s="114" t="s">
        <v>46</v>
      </c>
      <c r="AE89" s="115"/>
      <c r="AF89" s="113">
        <v>2.5680000000000001</v>
      </c>
      <c r="AG89" s="113"/>
      <c r="AH89" s="24"/>
      <c r="AI89" s="24"/>
      <c r="AJ89" s="24"/>
      <c r="AK89" s="24"/>
      <c r="AL89" s="24"/>
      <c r="AM89" s="24"/>
      <c r="AN89" s="24"/>
      <c r="AO89" s="24"/>
      <c r="AP89" s="24"/>
      <c r="AQ89" s="25"/>
    </row>
    <row r="90" spans="1:54" ht="18.600000000000001" customHeight="1" thickBot="1" x14ac:dyDescent="0.3">
      <c r="A90" s="21" t="s">
        <v>78</v>
      </c>
      <c r="AD90" s="107" t="s">
        <v>47</v>
      </c>
      <c r="AE90" s="108"/>
      <c r="AF90" s="109">
        <v>0</v>
      </c>
      <c r="AG90" s="109"/>
      <c r="AH90" s="26" t="s">
        <v>38</v>
      </c>
      <c r="AI90" s="26"/>
      <c r="AJ90" s="26"/>
      <c r="AK90" s="26"/>
      <c r="AL90" s="26"/>
      <c r="AM90" s="26"/>
      <c r="AN90" s="26"/>
      <c r="AO90" s="26"/>
      <c r="AP90" s="26"/>
      <c r="AQ90" s="27"/>
    </row>
    <row r="91" spans="1:54" ht="18.600000000000001" customHeight="1" thickBot="1" x14ac:dyDescent="0.3">
      <c r="AF91" s="59"/>
      <c r="AG91" s="59"/>
    </row>
    <row r="92" spans="1:54" ht="18.600000000000001" customHeight="1" x14ac:dyDescent="0.25">
      <c r="B92" s="94" t="s">
        <v>49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6"/>
      <c r="U92" s="73">
        <f>N13</f>
        <v>3.5</v>
      </c>
      <c r="V92" s="97"/>
      <c r="W92" s="97"/>
      <c r="X92" s="97"/>
      <c r="Y92" s="97"/>
      <c r="AD92" s="35" t="s">
        <v>51</v>
      </c>
      <c r="AE92" s="36"/>
      <c r="AF92" s="113">
        <v>1.6930000000000001</v>
      </c>
      <c r="AG92" s="113"/>
      <c r="AH92" s="24"/>
      <c r="AI92" s="24"/>
      <c r="AJ92" s="24"/>
      <c r="AK92" s="24"/>
      <c r="AL92" s="24"/>
      <c r="AM92" s="24"/>
      <c r="AN92" s="24"/>
      <c r="AO92" s="24"/>
      <c r="AP92" s="24"/>
      <c r="AQ92" s="25"/>
    </row>
    <row r="93" spans="1:54" ht="18.600000000000001" customHeight="1" thickBot="1" x14ac:dyDescent="0.3">
      <c r="B93" s="94" t="s">
        <v>50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6"/>
      <c r="U93" s="73">
        <f>N11</f>
        <v>0.5</v>
      </c>
      <c r="V93" s="97"/>
      <c r="W93" s="97"/>
      <c r="X93" s="97"/>
      <c r="Y93" s="97"/>
      <c r="AD93" s="37" t="s">
        <v>52</v>
      </c>
      <c r="AE93" s="38"/>
      <c r="AF93" s="109">
        <v>0.88619999999999999</v>
      </c>
      <c r="AG93" s="109"/>
      <c r="AH93" s="26"/>
      <c r="AI93" s="26"/>
      <c r="AJ93" s="26"/>
      <c r="AK93" s="26"/>
      <c r="AL93" s="26"/>
      <c r="AM93" s="26"/>
      <c r="AN93" s="26"/>
      <c r="AO93" s="26"/>
      <c r="AP93" s="26"/>
      <c r="AQ93" s="27"/>
    </row>
    <row r="94" spans="1:54" ht="18.600000000000001" customHeight="1" x14ac:dyDescent="0.25">
      <c r="B94" s="94" t="s">
        <v>56</v>
      </c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6"/>
      <c r="U94" s="73">
        <f>N9</f>
        <v>2</v>
      </c>
      <c r="V94" s="97"/>
      <c r="W94" s="97"/>
      <c r="X94" s="97"/>
      <c r="Y94" s="97"/>
      <c r="AD94" s="23"/>
      <c r="AE94" s="23"/>
      <c r="AF94" s="45"/>
      <c r="AG94" s="45"/>
      <c r="AH94" s="19"/>
      <c r="AI94" s="19"/>
      <c r="AJ94" s="19"/>
      <c r="AK94" s="19"/>
      <c r="AL94" s="19"/>
      <c r="AM94" s="19"/>
      <c r="AN94" s="19"/>
      <c r="AO94" s="19"/>
      <c r="AP94" s="19"/>
      <c r="AQ94" s="19"/>
    </row>
    <row r="95" spans="1:54" ht="18.600000000000001" customHeight="1" x14ac:dyDescent="0.25">
      <c r="B95" s="94" t="s">
        <v>58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6"/>
      <c r="U95" s="73">
        <f>(U92-U94)/3</f>
        <v>0.5</v>
      </c>
      <c r="V95" s="97"/>
      <c r="W95" s="97"/>
      <c r="X95" s="97"/>
      <c r="Y95" s="97"/>
      <c r="AD95" s="23"/>
      <c r="AE95" s="23"/>
      <c r="AF95" s="45"/>
      <c r="AG95" s="45"/>
      <c r="AH95" s="19"/>
      <c r="AI95" s="19"/>
      <c r="AJ95" s="19"/>
      <c r="AK95" s="19"/>
      <c r="AL95" s="19"/>
      <c r="AM95" s="19"/>
      <c r="AN95" s="19"/>
      <c r="AO95" s="19"/>
      <c r="AP95" s="19"/>
      <c r="AQ95" s="19"/>
    </row>
    <row r="96" spans="1:54" ht="18.600000000000001" customHeight="1" x14ac:dyDescent="0.25">
      <c r="AD96" s="23"/>
      <c r="AE96" s="23"/>
      <c r="AF96" s="45"/>
      <c r="AG96" s="45"/>
      <c r="AH96" s="19"/>
      <c r="AI96" s="19"/>
      <c r="AJ96" s="19"/>
      <c r="AK96" s="19"/>
      <c r="AL96" s="19"/>
      <c r="AM96" s="19"/>
      <c r="AN96" s="19"/>
      <c r="AO96" s="19"/>
      <c r="AP96" s="19"/>
      <c r="AQ96" s="19"/>
    </row>
    <row r="97" spans="21:43" ht="18.600000000000001" customHeight="1" x14ac:dyDescent="0.25">
      <c r="AD97" s="23"/>
      <c r="AE97" s="23"/>
      <c r="AF97" s="45"/>
      <c r="AG97" s="45"/>
      <c r="AH97" s="19"/>
      <c r="AI97" s="19"/>
      <c r="AJ97" s="19"/>
      <c r="AK97" s="19"/>
      <c r="AL97" s="19"/>
      <c r="AM97" s="19"/>
      <c r="AN97" s="19"/>
      <c r="AO97" s="19"/>
      <c r="AP97" s="19"/>
      <c r="AQ97" s="19"/>
    </row>
    <row r="101" spans="21:43" ht="18.600000000000001" customHeight="1" x14ac:dyDescent="0.25">
      <c r="U101" s="46"/>
      <c r="V101" s="47"/>
      <c r="W101" s="47"/>
      <c r="X101" s="47"/>
      <c r="Y101" s="47"/>
    </row>
    <row r="104" spans="21:43" ht="18.600000000000001" customHeight="1" x14ac:dyDescent="0.25">
      <c r="AD104" s="23"/>
      <c r="AE104" s="23"/>
      <c r="AF104" s="45"/>
      <c r="AG104" s="45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</row>
    <row r="105" spans="21:43" ht="18.600000000000001" customHeight="1" x14ac:dyDescent="0.25">
      <c r="AD105" s="23"/>
      <c r="AE105" s="23"/>
      <c r="AF105" s="45"/>
      <c r="AG105" s="45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</row>
    <row r="106" spans="21:43" ht="18.600000000000001" customHeight="1" x14ac:dyDescent="0.25">
      <c r="AD106" s="23"/>
      <c r="AE106" s="23"/>
      <c r="AF106" s="45"/>
      <c r="AG106" s="45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</row>
    <row r="107" spans="21:43" ht="18.600000000000001" customHeight="1" x14ac:dyDescent="0.25">
      <c r="AD107" s="23"/>
      <c r="AE107" s="23"/>
      <c r="AF107" s="45"/>
      <c r="AG107" s="45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</row>
    <row r="108" spans="21:43" ht="18.600000000000001" customHeight="1" x14ac:dyDescent="0.25">
      <c r="AD108" s="23"/>
      <c r="AE108" s="23"/>
      <c r="AF108" s="45"/>
      <c r="AG108" s="45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</row>
    <row r="109" spans="21:43" ht="18.600000000000001" customHeight="1" x14ac:dyDescent="0.25">
      <c r="AD109" s="23"/>
      <c r="AE109" s="23"/>
      <c r="AF109" s="45"/>
      <c r="AG109" s="45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</row>
    <row r="110" spans="21:43" ht="18.600000000000001" customHeight="1" x14ac:dyDescent="0.25">
      <c r="AD110" s="23"/>
      <c r="AE110" s="23"/>
      <c r="AF110" s="45"/>
      <c r="AG110" s="45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</row>
    <row r="111" spans="21:43" ht="18.600000000000001" customHeight="1" x14ac:dyDescent="0.25">
      <c r="AD111" s="23"/>
      <c r="AE111" s="23"/>
      <c r="AF111" s="45"/>
      <c r="AG111" s="45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</row>
    <row r="112" spans="21:43" ht="18.600000000000001" customHeight="1" x14ac:dyDescent="0.25">
      <c r="AD112" s="23"/>
      <c r="AE112" s="23"/>
      <c r="AF112" s="45"/>
      <c r="AG112" s="45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</row>
    <row r="113" spans="1:43" ht="18.600000000000001" customHeight="1" x14ac:dyDescent="0.25">
      <c r="AD113" s="23"/>
      <c r="AE113" s="23"/>
      <c r="AF113" s="45"/>
      <c r="AG113" s="45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</row>
    <row r="114" spans="1:43" ht="18.600000000000001" customHeight="1" x14ac:dyDescent="0.25">
      <c r="AD114" s="23"/>
      <c r="AE114" s="23"/>
      <c r="AF114" s="45"/>
      <c r="AG114" s="45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</row>
    <row r="115" spans="1:43" ht="18.600000000000001" customHeight="1" x14ac:dyDescent="0.25">
      <c r="A115" s="21" t="s">
        <v>91</v>
      </c>
    </row>
    <row r="117" spans="1:43" ht="18.600000000000001" customHeight="1" x14ac:dyDescent="0.25">
      <c r="B117" s="76" t="s">
        <v>33</v>
      </c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92">
        <f>P81</f>
        <v>0.32400000000000007</v>
      </c>
      <c r="V117" s="76"/>
      <c r="W117" s="76"/>
      <c r="X117" s="76"/>
      <c r="Y117" s="76"/>
    </row>
    <row r="118" spans="1:43" ht="18.600000000000001" customHeight="1" x14ac:dyDescent="0.25">
      <c r="B118" s="76" t="s">
        <v>34</v>
      </c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92">
        <f>AF84*P81</f>
        <v>0.83430000000000026</v>
      </c>
      <c r="V118" s="76"/>
      <c r="W118" s="76"/>
      <c r="X118" s="76"/>
      <c r="Y118" s="76"/>
    </row>
    <row r="119" spans="1:43" ht="18.600000000000001" customHeight="1" x14ac:dyDescent="0.25">
      <c r="B119" s="76" t="s">
        <v>36</v>
      </c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92">
        <f>AF85</f>
        <v>0</v>
      </c>
      <c r="V119" s="76"/>
      <c r="W119" s="76"/>
      <c r="X119" s="76"/>
      <c r="Y119" s="76"/>
    </row>
    <row r="121" spans="1:43" ht="18.600000000000001" customHeight="1" x14ac:dyDescent="0.25">
      <c r="B121" s="94" t="s">
        <v>49</v>
      </c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6"/>
      <c r="U121" s="73">
        <f>N13</f>
        <v>3.5</v>
      </c>
      <c r="V121" s="97"/>
      <c r="W121" s="97"/>
      <c r="X121" s="97"/>
      <c r="Y121" s="97"/>
    </row>
    <row r="122" spans="1:43" ht="18.600000000000001" customHeight="1" x14ac:dyDescent="0.25">
      <c r="B122" s="94" t="s">
        <v>50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6"/>
      <c r="U122" s="73">
        <f>N11</f>
        <v>0.5</v>
      </c>
      <c r="V122" s="97"/>
      <c r="W122" s="97"/>
      <c r="X122" s="97"/>
      <c r="Y122" s="97"/>
    </row>
    <row r="124" spans="1:43" ht="18.600000000000001" customHeight="1" x14ac:dyDescent="0.25">
      <c r="A124" s="125" t="s">
        <v>53</v>
      </c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  <c r="Y124" s="125"/>
      <c r="Z124" s="125"/>
      <c r="AA124" s="125"/>
    </row>
    <row r="125" spans="1:43" ht="18.600000000000001" customHeight="1" x14ac:dyDescent="0.25">
      <c r="A125" s="125"/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  <c r="Y125" s="125"/>
      <c r="Z125" s="125"/>
      <c r="AA125" s="125"/>
    </row>
    <row r="126" spans="1:43" ht="18.600000000000001" customHeight="1" thickBot="1" x14ac:dyDescent="0.3"/>
    <row r="127" spans="1:43" ht="18.600000000000001" customHeight="1" thickBot="1" x14ac:dyDescent="0.3">
      <c r="K127" s="34" t="s">
        <v>54</v>
      </c>
      <c r="L127" s="29"/>
      <c r="M127" s="126">
        <f>(U121-U122)/(6*(AB70/AF92))</f>
        <v>2.6126543209876538</v>
      </c>
      <c r="N127" s="127"/>
      <c r="O127" s="33"/>
      <c r="P127" s="33"/>
      <c r="Q127" s="33"/>
    </row>
    <row r="129" spans="34:38" ht="18.600000000000001" customHeight="1" x14ac:dyDescent="0.25">
      <c r="AH129" s="33"/>
      <c r="AI129" s="33"/>
      <c r="AJ129" s="33"/>
      <c r="AK129" s="33"/>
      <c r="AL129" s="33"/>
    </row>
    <row r="141" spans="34:38" ht="18" customHeight="1" x14ac:dyDescent="0.25"/>
    <row r="142" spans="34:38" ht="18" customHeight="1" x14ac:dyDescent="0.25"/>
    <row r="143" spans="34:38" ht="18" customHeight="1" x14ac:dyDescent="0.25"/>
    <row r="144" spans="34:38" ht="18" customHeight="1" x14ac:dyDescent="0.25"/>
    <row r="145" spans="1:25" ht="18" customHeight="1" x14ac:dyDescent="0.25"/>
    <row r="146" spans="1:25" ht="18" customHeight="1" x14ac:dyDescent="0.25"/>
    <row r="147" spans="1:25" ht="18" customHeight="1" x14ac:dyDescent="0.25"/>
    <row r="148" spans="1:25" ht="18" customHeight="1" x14ac:dyDescent="0.25"/>
    <row r="149" spans="1:25" ht="18" customHeight="1" x14ac:dyDescent="0.25"/>
    <row r="150" spans="1:25" ht="18" customHeight="1" x14ac:dyDescent="0.25"/>
    <row r="151" spans="1:25" ht="18" customHeight="1" x14ac:dyDescent="0.25"/>
    <row r="152" spans="1:25" ht="18" customHeight="1" x14ac:dyDescent="0.25"/>
    <row r="153" spans="1:25" ht="18" customHeight="1" x14ac:dyDescent="0.25"/>
    <row r="154" spans="1:25" ht="18.600000000000001" customHeight="1" x14ac:dyDescent="0.25">
      <c r="A154" s="21" t="s">
        <v>92</v>
      </c>
    </row>
    <row r="156" spans="1:25" ht="18.600000000000001" customHeight="1" x14ac:dyDescent="0.25">
      <c r="B156" s="76" t="s">
        <v>33</v>
      </c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92">
        <f>P77</f>
        <v>2.0400000000000005</v>
      </c>
      <c r="V156" s="76"/>
      <c r="W156" s="76"/>
      <c r="X156" s="76"/>
      <c r="Y156" s="76"/>
    </row>
    <row r="157" spans="1:25" ht="18.600000000000001" customHeight="1" x14ac:dyDescent="0.25">
      <c r="B157" s="76" t="s">
        <v>34</v>
      </c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92">
        <f>U156+(AF87*P81)</f>
        <v>2.3714520000000006</v>
      </c>
      <c r="V157" s="76"/>
      <c r="W157" s="76"/>
      <c r="X157" s="76"/>
      <c r="Y157" s="76"/>
    </row>
    <row r="158" spans="1:25" ht="18.600000000000001" customHeight="1" x14ac:dyDescent="0.25">
      <c r="B158" s="76" t="s">
        <v>36</v>
      </c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92">
        <f>U156-(AF87*P81)</f>
        <v>1.7085480000000004</v>
      </c>
      <c r="V158" s="76"/>
      <c r="W158" s="76"/>
      <c r="X158" s="76"/>
      <c r="Y158" s="76"/>
    </row>
    <row r="192" spans="1:1" ht="18.600000000000001" customHeight="1" x14ac:dyDescent="0.25">
      <c r="A192" s="21" t="s">
        <v>93</v>
      </c>
    </row>
    <row r="194" spans="1:27" ht="18.600000000000001" customHeight="1" x14ac:dyDescent="0.25">
      <c r="B194" s="76" t="s">
        <v>33</v>
      </c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92">
        <f>BH70</f>
        <v>0.1680498162472687</v>
      </c>
      <c r="V194" s="76"/>
      <c r="W194" s="76"/>
      <c r="X194" s="76"/>
      <c r="Y194" s="76"/>
    </row>
    <row r="195" spans="1:27" ht="18.600000000000001" customHeight="1" x14ac:dyDescent="0.25">
      <c r="B195" s="76" t="s">
        <v>34</v>
      </c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92">
        <f>AF89*U194</f>
        <v>0.43155192812298604</v>
      </c>
      <c r="V195" s="76"/>
      <c r="W195" s="76"/>
      <c r="X195" s="76"/>
      <c r="Y195" s="76"/>
    </row>
    <row r="196" spans="1:27" ht="18.600000000000001" customHeight="1" x14ac:dyDescent="0.25">
      <c r="B196" s="76" t="s">
        <v>36</v>
      </c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92">
        <f>AF90</f>
        <v>0</v>
      </c>
      <c r="V196" s="76"/>
      <c r="W196" s="76"/>
      <c r="X196" s="76"/>
      <c r="Y196" s="76"/>
    </row>
    <row r="200" spans="1:27" ht="18.600000000000001" customHeight="1" x14ac:dyDescent="0.25">
      <c r="A200" s="125" t="s">
        <v>53</v>
      </c>
      <c r="B200" s="125"/>
      <c r="C200" s="125"/>
      <c r="D200" s="125"/>
      <c r="E200" s="125"/>
      <c r="F200" s="125"/>
      <c r="G200" s="125"/>
      <c r="H200" s="125"/>
      <c r="I200" s="125"/>
      <c r="J200" s="125"/>
      <c r="K200" s="125"/>
      <c r="L200" s="125"/>
      <c r="M200" s="125"/>
      <c r="N200" s="125"/>
      <c r="O200" s="125"/>
      <c r="P200" s="125"/>
      <c r="Q200" s="125"/>
      <c r="R200" s="125"/>
      <c r="S200" s="125"/>
      <c r="T200" s="125"/>
      <c r="U200" s="125"/>
      <c r="V200" s="125"/>
      <c r="W200" s="125"/>
      <c r="X200" s="125"/>
      <c r="Y200" s="125"/>
      <c r="Z200" s="125"/>
      <c r="AA200" s="125"/>
    </row>
    <row r="201" spans="1:27" ht="18.600000000000001" customHeight="1" x14ac:dyDescent="0.25">
      <c r="A201" s="125"/>
      <c r="B201" s="125"/>
      <c r="C201" s="125"/>
      <c r="D201" s="125"/>
      <c r="E201" s="125"/>
      <c r="F201" s="125"/>
      <c r="G201" s="125"/>
      <c r="H201" s="125"/>
      <c r="I201" s="125"/>
      <c r="J201" s="125"/>
      <c r="K201" s="125"/>
      <c r="L201" s="125"/>
      <c r="M201" s="125"/>
      <c r="N201" s="125"/>
      <c r="O201" s="125"/>
      <c r="P201" s="125"/>
      <c r="Q201" s="125"/>
      <c r="R201" s="125"/>
      <c r="S201" s="125"/>
      <c r="T201" s="125"/>
      <c r="U201" s="125"/>
      <c r="V201" s="125"/>
      <c r="W201" s="125"/>
      <c r="X201" s="125"/>
      <c r="Y201" s="125"/>
      <c r="Z201" s="125"/>
      <c r="AA201" s="125"/>
    </row>
    <row r="202" spans="1:27" ht="18.600000000000001" customHeight="1" thickBot="1" x14ac:dyDescent="0.3"/>
    <row r="203" spans="1:27" ht="18.600000000000001" customHeight="1" thickBot="1" x14ac:dyDescent="0.3">
      <c r="K203" s="34" t="s">
        <v>54</v>
      </c>
      <c r="L203" s="29"/>
      <c r="M203" s="126">
        <f>(U121-U122)/(6*(BY68/AF93))</f>
        <v>2.6405062537250745</v>
      </c>
      <c r="N203" s="127"/>
      <c r="O203" s="33"/>
      <c r="P203" s="33"/>
      <c r="Q203" s="33"/>
    </row>
    <row r="213" spans="1:52" ht="18.600000000000001" customHeight="1" x14ac:dyDescent="0.25">
      <c r="AB213" s="51"/>
      <c r="AC213" s="52"/>
      <c r="AD213" s="52"/>
      <c r="AE213" s="52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0"/>
    </row>
    <row r="214" spans="1:52" ht="18.600000000000001" customHeight="1" x14ac:dyDescent="0.25"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0"/>
    </row>
    <row r="215" spans="1:52" ht="18.600000000000001" customHeight="1" x14ac:dyDescent="0.25">
      <c r="AB215" s="52"/>
      <c r="AC215" s="52"/>
      <c r="AD215" s="52"/>
      <c r="AE215" s="52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0"/>
    </row>
    <row r="216" spans="1:52" ht="18.600000000000001" customHeight="1" x14ac:dyDescent="0.25"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0"/>
    </row>
    <row r="217" spans="1:52" ht="18.600000000000001" customHeight="1" x14ac:dyDescent="0.25">
      <c r="AB217" s="52"/>
      <c r="AC217" s="52"/>
      <c r="AD217" s="52"/>
      <c r="AE217" s="52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0"/>
    </row>
    <row r="218" spans="1:52" ht="18.600000000000001" customHeight="1" x14ac:dyDescent="0.25"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0"/>
    </row>
    <row r="219" spans="1:52" ht="18.600000000000001" customHeight="1" x14ac:dyDescent="0.25">
      <c r="AB219" s="52"/>
      <c r="AC219" s="52"/>
      <c r="AD219" s="52"/>
      <c r="AE219" s="52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0"/>
    </row>
    <row r="220" spans="1:52" ht="18.600000000000001" customHeight="1" x14ac:dyDescent="0.25"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0"/>
    </row>
    <row r="221" spans="1:52" ht="18.600000000000001" customHeight="1" x14ac:dyDescent="0.25">
      <c r="AB221" s="52"/>
      <c r="AC221" s="52"/>
      <c r="AD221" s="52"/>
      <c r="AE221" s="52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0"/>
    </row>
    <row r="222" spans="1:52" ht="18.600000000000001" customHeight="1" x14ac:dyDescent="0.25"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  <c r="AS222" s="50"/>
      <c r="AT222" s="50"/>
      <c r="AU222" s="50"/>
      <c r="AV222" s="50"/>
      <c r="AW222" s="50"/>
      <c r="AX222" s="50"/>
      <c r="AY222" s="50"/>
      <c r="AZ222" s="50"/>
    </row>
    <row r="224" spans="1:52" ht="18.600000000000001" customHeight="1" x14ac:dyDescent="0.25">
      <c r="A224" s="63" t="s">
        <v>85</v>
      </c>
      <c r="B224" s="63"/>
      <c r="C224" s="63"/>
      <c r="D224" s="63"/>
      <c r="E224" s="63"/>
      <c r="F224" s="63"/>
      <c r="G224" s="63"/>
      <c r="H224" s="63"/>
      <c r="I224" s="63"/>
      <c r="J224" s="62"/>
      <c r="K224" s="62"/>
      <c r="L224" s="62"/>
      <c r="M224" s="62"/>
      <c r="N224" s="40"/>
      <c r="O224" s="62"/>
      <c r="P224" s="62"/>
      <c r="Q224" s="62"/>
      <c r="R224" s="62"/>
      <c r="S224" s="62"/>
      <c r="T224" s="62"/>
      <c r="U224" s="62"/>
      <c r="V224" s="40"/>
      <c r="W224" s="62"/>
      <c r="X224" s="62"/>
      <c r="Y224" s="62"/>
    </row>
    <row r="225" spans="1:52" ht="18.600000000000001" customHeight="1" x14ac:dyDescent="0.25">
      <c r="A225" s="40"/>
      <c r="B225" s="40"/>
      <c r="C225" s="40"/>
      <c r="D225" s="40"/>
      <c r="E225" s="40"/>
      <c r="F225" s="40"/>
      <c r="G225" s="40"/>
      <c r="H225" s="40"/>
      <c r="I225" s="40"/>
      <c r="J225" s="60" t="s">
        <v>82</v>
      </c>
      <c r="K225" s="60"/>
      <c r="L225" s="60"/>
      <c r="M225" s="60"/>
      <c r="N225" s="40"/>
      <c r="O225" s="61" t="s">
        <v>83</v>
      </c>
      <c r="P225" s="61"/>
      <c r="Q225" s="61"/>
      <c r="R225" s="61"/>
      <c r="S225" s="61"/>
      <c r="T225" s="61"/>
      <c r="U225" s="61"/>
      <c r="V225" s="56"/>
      <c r="W225" s="60" t="s">
        <v>84</v>
      </c>
      <c r="X225" s="60"/>
      <c r="Y225" s="60"/>
      <c r="AB225" s="40"/>
      <c r="AC225" s="40"/>
      <c r="AD225" s="40"/>
      <c r="AE225" s="40"/>
      <c r="AF225" s="40"/>
      <c r="AG225" s="40"/>
      <c r="AH225" s="40"/>
      <c r="AI225" s="40"/>
      <c r="AJ225" s="40"/>
      <c r="AK225" s="57"/>
      <c r="AL225" s="57"/>
      <c r="AM225" s="57"/>
      <c r="AN225" s="57"/>
      <c r="AO225" s="40"/>
      <c r="AP225" s="58"/>
      <c r="AQ225" s="58"/>
      <c r="AR225" s="58"/>
      <c r="AS225" s="58"/>
      <c r="AT225" s="58"/>
      <c r="AU225" s="58"/>
      <c r="AV225" s="58"/>
      <c r="AW225" s="56"/>
      <c r="AX225" s="57"/>
      <c r="AY225" s="57"/>
      <c r="AZ225" s="57"/>
    </row>
    <row r="226" spans="1:52" ht="18.600000000000001" customHeight="1" x14ac:dyDescent="0.25">
      <c r="AB226" s="43"/>
      <c r="AC226" s="43"/>
      <c r="AD226" s="43"/>
      <c r="AE226" s="43"/>
      <c r="AF226" s="43"/>
      <c r="AG226" s="43"/>
      <c r="AH226" s="43"/>
      <c r="AI226" s="43"/>
      <c r="AJ226" s="43"/>
      <c r="AK226" s="57"/>
      <c r="AL226" s="57"/>
      <c r="AM226" s="57"/>
      <c r="AN226" s="57"/>
      <c r="AO226" s="42"/>
      <c r="AP226" s="57"/>
      <c r="AQ226" s="57"/>
      <c r="AR226" s="57"/>
      <c r="AS226" s="57"/>
      <c r="AT226" s="57"/>
      <c r="AU226" s="57"/>
      <c r="AV226" s="57"/>
      <c r="AW226" s="44"/>
      <c r="AX226" s="57"/>
      <c r="AY226" s="57"/>
      <c r="AZ226" s="57"/>
    </row>
    <row r="227" spans="1:52" ht="18.600000000000001" customHeight="1" x14ac:dyDescent="0.25">
      <c r="A227" s="63" t="s">
        <v>86</v>
      </c>
      <c r="B227" s="63"/>
      <c r="C227" s="63"/>
      <c r="D227" s="63"/>
      <c r="E227" s="63"/>
      <c r="F227" s="63"/>
      <c r="G227" s="63"/>
      <c r="H227" s="63"/>
      <c r="I227" s="63"/>
      <c r="J227" s="62"/>
      <c r="K227" s="62"/>
      <c r="L227" s="62"/>
      <c r="M227" s="62"/>
      <c r="N227" s="40"/>
      <c r="O227" s="62"/>
      <c r="P227" s="62"/>
      <c r="Q227" s="62"/>
      <c r="R227" s="62"/>
      <c r="S227" s="62"/>
      <c r="T227" s="62"/>
      <c r="U227" s="62"/>
      <c r="V227" s="40"/>
      <c r="W227" s="62"/>
      <c r="X227" s="62"/>
      <c r="Y227" s="62"/>
      <c r="AB227" s="43"/>
      <c r="AC227" s="43"/>
      <c r="AD227" s="43"/>
      <c r="AE227" s="43"/>
      <c r="AF227" s="43"/>
      <c r="AG227" s="43"/>
      <c r="AH227" s="43"/>
      <c r="AI227" s="43"/>
      <c r="AJ227" s="43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</row>
    <row r="228" spans="1:52" ht="18.60000000000000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60" t="s">
        <v>82</v>
      </c>
      <c r="K228" s="60"/>
      <c r="L228" s="60"/>
      <c r="M228" s="60"/>
      <c r="N228" s="40"/>
      <c r="O228" s="61" t="s">
        <v>83</v>
      </c>
      <c r="P228" s="61"/>
      <c r="Q228" s="61"/>
      <c r="R228" s="61"/>
      <c r="S228" s="61"/>
      <c r="T228" s="61"/>
      <c r="U228" s="61"/>
      <c r="V228" s="56"/>
      <c r="W228" s="60" t="s">
        <v>84</v>
      </c>
      <c r="X228" s="60"/>
      <c r="Y228" s="60"/>
      <c r="AB228" s="43"/>
      <c r="AC228" s="43"/>
      <c r="AD228" s="43"/>
      <c r="AE228" s="43"/>
      <c r="AF228" s="43"/>
      <c r="AG228" s="43"/>
      <c r="AH228" s="43"/>
      <c r="AI228" s="43"/>
      <c r="AJ228" s="43"/>
      <c r="AK228" s="41"/>
      <c r="AL228" s="41"/>
      <c r="AM228" s="41"/>
      <c r="AN228" s="41"/>
      <c r="AO228" s="42"/>
      <c r="AP228" s="41"/>
      <c r="AQ228" s="41"/>
      <c r="AR228" s="41"/>
      <c r="AS228" s="41"/>
      <c r="AT228" s="41"/>
      <c r="AU228" s="41"/>
      <c r="AV228" s="41"/>
      <c r="AW228" s="42"/>
      <c r="AX228" s="41"/>
      <c r="AY228" s="41"/>
      <c r="AZ228" s="41"/>
    </row>
    <row r="229" spans="1:52" ht="18.600000000000001" customHeight="1" x14ac:dyDescent="0.25">
      <c r="AB229" s="42"/>
      <c r="AC229" s="42"/>
      <c r="AD229" s="42"/>
      <c r="AE229" s="42"/>
      <c r="AF229" s="42"/>
      <c r="AG229" s="42"/>
      <c r="AH229" s="42"/>
      <c r="AI229" s="42"/>
      <c r="AJ229" s="42"/>
      <c r="AK229" s="44"/>
      <c r="AL229" s="44"/>
      <c r="AM229" s="44"/>
      <c r="AN229" s="44"/>
      <c r="AO229" s="42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</row>
    <row r="230" spans="1:52" ht="18.600000000000001" customHeight="1" x14ac:dyDescent="0.25"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  <c r="AV230" s="50"/>
      <c r="AW230" s="50"/>
      <c r="AX230" s="50"/>
      <c r="AY230" s="50"/>
      <c r="AZ230" s="50"/>
    </row>
  </sheetData>
  <mergeCells count="779">
    <mergeCell ref="CL63:CO63"/>
    <mergeCell ref="CD64:CG64"/>
    <mergeCell ref="CH64:CK64"/>
    <mergeCell ref="CL64:CO64"/>
    <mergeCell ref="CD65:CG65"/>
    <mergeCell ref="CH65:CK65"/>
    <mergeCell ref="CL65:CO65"/>
    <mergeCell ref="AB72:AF72"/>
    <mergeCell ref="BC71:BL71"/>
    <mergeCell ref="BY69:CB72"/>
    <mergeCell ref="CD66:CG66"/>
    <mergeCell ref="CH66:CK66"/>
    <mergeCell ref="CL66:CO66"/>
    <mergeCell ref="CD67:CG67"/>
    <mergeCell ref="CH67:CK67"/>
    <mergeCell ref="CL67:CO67"/>
    <mergeCell ref="AO67:AR67"/>
    <mergeCell ref="AS67:AV67"/>
    <mergeCell ref="AW67:AZ67"/>
    <mergeCell ref="BM64:BP64"/>
    <mergeCell ref="BQ64:BT64"/>
    <mergeCell ref="BU64:BX64"/>
    <mergeCell ref="BM65:BP65"/>
    <mergeCell ref="BQ65:BT65"/>
    <mergeCell ref="BU65:BX65"/>
    <mergeCell ref="BM66:BP66"/>
    <mergeCell ref="CD60:CG60"/>
    <mergeCell ref="CH60:CK60"/>
    <mergeCell ref="BQ66:BT66"/>
    <mergeCell ref="BU66:BX66"/>
    <mergeCell ref="BM61:BP61"/>
    <mergeCell ref="BQ61:BT61"/>
    <mergeCell ref="BU61:BX61"/>
    <mergeCell ref="BM62:BP62"/>
    <mergeCell ref="BQ62:BT62"/>
    <mergeCell ref="BU62:BX62"/>
    <mergeCell ref="BM63:BP63"/>
    <mergeCell ref="BQ63:BT63"/>
    <mergeCell ref="BU63:BX63"/>
    <mergeCell ref="CD63:CG63"/>
    <mergeCell ref="CH63:CK63"/>
    <mergeCell ref="CL60:CO60"/>
    <mergeCell ref="CD61:CG61"/>
    <mergeCell ref="CH61:CK61"/>
    <mergeCell ref="CL61:CO61"/>
    <mergeCell ref="CD62:CG62"/>
    <mergeCell ref="CH62:CK62"/>
    <mergeCell ref="CL62:CO62"/>
    <mergeCell ref="CD57:CG57"/>
    <mergeCell ref="CH57:CK57"/>
    <mergeCell ref="CL57:CO57"/>
    <mergeCell ref="CD58:CG58"/>
    <mergeCell ref="CH58:CK58"/>
    <mergeCell ref="CL58:CO58"/>
    <mergeCell ref="CD59:CG59"/>
    <mergeCell ref="CH59:CK59"/>
    <mergeCell ref="CL59:CO59"/>
    <mergeCell ref="CD54:CG54"/>
    <mergeCell ref="CH54:CK54"/>
    <mergeCell ref="CL54:CO54"/>
    <mergeCell ref="CD55:CG55"/>
    <mergeCell ref="CH55:CK55"/>
    <mergeCell ref="CL55:CO55"/>
    <mergeCell ref="CD56:CG56"/>
    <mergeCell ref="CH56:CK56"/>
    <mergeCell ref="CL56:CO56"/>
    <mergeCell ref="CD51:CG51"/>
    <mergeCell ref="CH51:CK51"/>
    <mergeCell ref="CL51:CO51"/>
    <mergeCell ref="CD52:CG52"/>
    <mergeCell ref="CH52:CK52"/>
    <mergeCell ref="CL52:CO52"/>
    <mergeCell ref="CD53:CG53"/>
    <mergeCell ref="CH53:CK53"/>
    <mergeCell ref="CL53:CO53"/>
    <mergeCell ref="CD48:CG48"/>
    <mergeCell ref="CH48:CK48"/>
    <mergeCell ref="CL48:CO48"/>
    <mergeCell ref="CD49:CG49"/>
    <mergeCell ref="CH49:CK49"/>
    <mergeCell ref="CL49:CO49"/>
    <mergeCell ref="CD50:CG50"/>
    <mergeCell ref="CH50:CK50"/>
    <mergeCell ref="CL50:CO50"/>
    <mergeCell ref="CD45:CG45"/>
    <mergeCell ref="CH45:CK45"/>
    <mergeCell ref="CL45:CO45"/>
    <mergeCell ref="CD46:CG46"/>
    <mergeCell ref="CH46:CK46"/>
    <mergeCell ref="CL46:CO46"/>
    <mergeCell ref="CD47:CG47"/>
    <mergeCell ref="CH47:CK47"/>
    <mergeCell ref="CL47:CO47"/>
    <mergeCell ref="CE40:CN40"/>
    <mergeCell ref="CD41:CG42"/>
    <mergeCell ref="CH41:CK42"/>
    <mergeCell ref="CL41:CO42"/>
    <mergeCell ref="CD43:CG43"/>
    <mergeCell ref="CH43:CK43"/>
    <mergeCell ref="CL43:CO43"/>
    <mergeCell ref="CD44:CG44"/>
    <mergeCell ref="CH44:CK44"/>
    <mergeCell ref="CL44:CO44"/>
    <mergeCell ref="A200:AA201"/>
    <mergeCell ref="M203:N203"/>
    <mergeCell ref="BY68:CB68"/>
    <mergeCell ref="AB69:AE69"/>
    <mergeCell ref="B92:T92"/>
    <mergeCell ref="U92:Y92"/>
    <mergeCell ref="B93:T93"/>
    <mergeCell ref="U93:Y93"/>
    <mergeCell ref="B94:T94"/>
    <mergeCell ref="U94:Y94"/>
    <mergeCell ref="AD89:AE89"/>
    <mergeCell ref="AF89:AG89"/>
    <mergeCell ref="AD90:AE90"/>
    <mergeCell ref="AF90:AG90"/>
    <mergeCell ref="B121:T121"/>
    <mergeCell ref="B122:T122"/>
    <mergeCell ref="BH70:BL70"/>
    <mergeCell ref="BC70:BG70"/>
    <mergeCell ref="P77:S80"/>
    <mergeCell ref="B158:L158"/>
    <mergeCell ref="AP83:BB83"/>
    <mergeCell ref="BY59:CB59"/>
    <mergeCell ref="BY60:CB60"/>
    <mergeCell ref="BY61:CB61"/>
    <mergeCell ref="BY62:CB62"/>
    <mergeCell ref="BY63:CB63"/>
    <mergeCell ref="BY64:CB64"/>
    <mergeCell ref="BY65:CB65"/>
    <mergeCell ref="BY66:CB66"/>
    <mergeCell ref="BY67:CB67"/>
    <mergeCell ref="BY41:CB42"/>
    <mergeCell ref="BY43:CB43"/>
    <mergeCell ref="BY44:CB44"/>
    <mergeCell ref="BY45:CB45"/>
    <mergeCell ref="BY46:CB46"/>
    <mergeCell ref="BY47:CB47"/>
    <mergeCell ref="BY48:CB48"/>
    <mergeCell ref="BY49:CB49"/>
    <mergeCell ref="BY50:CB50"/>
    <mergeCell ref="BY51:CB51"/>
    <mergeCell ref="BY52:CB52"/>
    <mergeCell ref="BY53:CB53"/>
    <mergeCell ref="BY54:CB54"/>
    <mergeCell ref="BY55:CB55"/>
    <mergeCell ref="BY56:CB56"/>
    <mergeCell ref="BY57:CB57"/>
    <mergeCell ref="BY58:CB58"/>
    <mergeCell ref="B196:L196"/>
    <mergeCell ref="M196:T196"/>
    <mergeCell ref="U196:Y196"/>
    <mergeCell ref="BM67:BP67"/>
    <mergeCell ref="BQ67:BT67"/>
    <mergeCell ref="BU67:BX67"/>
    <mergeCell ref="J85:O88"/>
    <mergeCell ref="P85:S88"/>
    <mergeCell ref="B194:L194"/>
    <mergeCell ref="M194:T194"/>
    <mergeCell ref="U194:Y194"/>
    <mergeCell ref="B195:L195"/>
    <mergeCell ref="M195:T195"/>
    <mergeCell ref="U195:Y195"/>
    <mergeCell ref="U121:Y121"/>
    <mergeCell ref="U122:Y122"/>
    <mergeCell ref="BM58:BP58"/>
    <mergeCell ref="BQ58:BT58"/>
    <mergeCell ref="BU58:BX58"/>
    <mergeCell ref="BM59:BP59"/>
    <mergeCell ref="BQ59:BT59"/>
    <mergeCell ref="BU59:BX59"/>
    <mergeCell ref="BM60:BP60"/>
    <mergeCell ref="BQ60:BT60"/>
    <mergeCell ref="BU60:BX60"/>
    <mergeCell ref="BM55:BP55"/>
    <mergeCell ref="BQ55:BT55"/>
    <mergeCell ref="BU55:BX55"/>
    <mergeCell ref="BM56:BP56"/>
    <mergeCell ref="BQ56:BT56"/>
    <mergeCell ref="BU56:BX56"/>
    <mergeCell ref="BM57:BP57"/>
    <mergeCell ref="BQ57:BT57"/>
    <mergeCell ref="BU57:BX57"/>
    <mergeCell ref="BM52:BP52"/>
    <mergeCell ref="BQ52:BT52"/>
    <mergeCell ref="BU52:BX52"/>
    <mergeCell ref="BM53:BP53"/>
    <mergeCell ref="BQ53:BT53"/>
    <mergeCell ref="BU53:BX53"/>
    <mergeCell ref="BM54:BP54"/>
    <mergeCell ref="BQ54:BT54"/>
    <mergeCell ref="BU54:BX54"/>
    <mergeCell ref="BQ48:BT48"/>
    <mergeCell ref="BU48:BX48"/>
    <mergeCell ref="BM49:BP49"/>
    <mergeCell ref="BQ49:BT49"/>
    <mergeCell ref="BU49:BX49"/>
    <mergeCell ref="BM50:BP50"/>
    <mergeCell ref="BQ50:BT50"/>
    <mergeCell ref="BU50:BX50"/>
    <mergeCell ref="BM51:BP51"/>
    <mergeCell ref="BQ51:BT51"/>
    <mergeCell ref="BU51:BX51"/>
    <mergeCell ref="BM48:BP48"/>
    <mergeCell ref="BN40:BW40"/>
    <mergeCell ref="BM41:BP42"/>
    <mergeCell ref="BQ41:BT42"/>
    <mergeCell ref="BU41:BX42"/>
    <mergeCell ref="BM43:BP43"/>
    <mergeCell ref="BQ43:BT43"/>
    <mergeCell ref="BU43:BX43"/>
    <mergeCell ref="BM44:BP44"/>
    <mergeCell ref="BQ44:BT44"/>
    <mergeCell ref="BU44:BX44"/>
    <mergeCell ref="BM45:BP45"/>
    <mergeCell ref="BQ45:BT45"/>
    <mergeCell ref="BU45:BX45"/>
    <mergeCell ref="BM46:BP46"/>
    <mergeCell ref="BQ46:BT46"/>
    <mergeCell ref="BU46:BX46"/>
    <mergeCell ref="BM47:BP47"/>
    <mergeCell ref="BQ47:BT47"/>
    <mergeCell ref="BU47:BX47"/>
    <mergeCell ref="BH60:BL60"/>
    <mergeCell ref="BH61:BL61"/>
    <mergeCell ref="BH62:BL62"/>
    <mergeCell ref="BH63:BL63"/>
    <mergeCell ref="BH64:BL64"/>
    <mergeCell ref="BH65:BL65"/>
    <mergeCell ref="BH66:BL66"/>
    <mergeCell ref="BH67:BL67"/>
    <mergeCell ref="BH68:BL68"/>
    <mergeCell ref="BH51:BL51"/>
    <mergeCell ref="BH52:BL52"/>
    <mergeCell ref="BH53:BL53"/>
    <mergeCell ref="BH54:BL54"/>
    <mergeCell ref="BH55:BL55"/>
    <mergeCell ref="BH56:BL56"/>
    <mergeCell ref="BH57:BL57"/>
    <mergeCell ref="BH58:BL58"/>
    <mergeCell ref="BH59:BL59"/>
    <mergeCell ref="BH41:BL42"/>
    <mergeCell ref="BH43:BL43"/>
    <mergeCell ref="BH44:BL44"/>
    <mergeCell ref="BH45:BL45"/>
    <mergeCell ref="BH46:BL46"/>
    <mergeCell ref="BH47:BL47"/>
    <mergeCell ref="BH48:BL48"/>
    <mergeCell ref="BH49:BL49"/>
    <mergeCell ref="BH50:BL50"/>
    <mergeCell ref="BC60:BG60"/>
    <mergeCell ref="BC61:BG61"/>
    <mergeCell ref="BC62:BG62"/>
    <mergeCell ref="BC63:BG63"/>
    <mergeCell ref="BC64:BG64"/>
    <mergeCell ref="BC65:BG65"/>
    <mergeCell ref="BC66:BG66"/>
    <mergeCell ref="BC67:BG67"/>
    <mergeCell ref="BC68:BG68"/>
    <mergeCell ref="BC51:BG51"/>
    <mergeCell ref="BC52:BG52"/>
    <mergeCell ref="BC53:BG53"/>
    <mergeCell ref="BC54:BG54"/>
    <mergeCell ref="BC55:BG55"/>
    <mergeCell ref="BC56:BG56"/>
    <mergeCell ref="BC57:BG57"/>
    <mergeCell ref="BC58:BG58"/>
    <mergeCell ref="BC59:BG59"/>
    <mergeCell ref="BC41:BG42"/>
    <mergeCell ref="BC43:BG43"/>
    <mergeCell ref="BC44:BG44"/>
    <mergeCell ref="BC45:BG45"/>
    <mergeCell ref="BC46:BG46"/>
    <mergeCell ref="BC47:BG47"/>
    <mergeCell ref="BC48:BG48"/>
    <mergeCell ref="BC49:BG49"/>
    <mergeCell ref="BC50:BG50"/>
    <mergeCell ref="B44:F44"/>
    <mergeCell ref="G44:K44"/>
    <mergeCell ref="L44:O44"/>
    <mergeCell ref="P44:S44"/>
    <mergeCell ref="T44:W44"/>
    <mergeCell ref="X44:AA44"/>
    <mergeCell ref="X41:AA42"/>
    <mergeCell ref="B43:F43"/>
    <mergeCell ref="G43:K43"/>
    <mergeCell ref="L43:O43"/>
    <mergeCell ref="P43:S43"/>
    <mergeCell ref="T43:W43"/>
    <mergeCell ref="X43:AA43"/>
    <mergeCell ref="B41:F42"/>
    <mergeCell ref="G41:K42"/>
    <mergeCell ref="L41:O42"/>
    <mergeCell ref="P41:S42"/>
    <mergeCell ref="T41:W42"/>
    <mergeCell ref="B46:F46"/>
    <mergeCell ref="G46:K46"/>
    <mergeCell ref="L46:O46"/>
    <mergeCell ref="P46:S46"/>
    <mergeCell ref="T46:W46"/>
    <mergeCell ref="X46:AA46"/>
    <mergeCell ref="B45:F45"/>
    <mergeCell ref="G45:K45"/>
    <mergeCell ref="L45:O45"/>
    <mergeCell ref="P45:S45"/>
    <mergeCell ref="T45:W45"/>
    <mergeCell ref="X45:AA45"/>
    <mergeCell ref="B48:F48"/>
    <mergeCell ref="G48:K48"/>
    <mergeCell ref="L48:O48"/>
    <mergeCell ref="P48:S48"/>
    <mergeCell ref="T48:W48"/>
    <mergeCell ref="X48:AA48"/>
    <mergeCell ref="B47:F47"/>
    <mergeCell ref="G47:K47"/>
    <mergeCell ref="L47:O47"/>
    <mergeCell ref="P47:S47"/>
    <mergeCell ref="T47:W47"/>
    <mergeCell ref="X47:AA47"/>
    <mergeCell ref="B50:F50"/>
    <mergeCell ref="G50:K50"/>
    <mergeCell ref="L50:O50"/>
    <mergeCell ref="P50:S50"/>
    <mergeCell ref="T50:W50"/>
    <mergeCell ref="X50:AA50"/>
    <mergeCell ref="B49:F49"/>
    <mergeCell ref="G49:K49"/>
    <mergeCell ref="L49:O49"/>
    <mergeCell ref="P49:S49"/>
    <mergeCell ref="T49:W49"/>
    <mergeCell ref="X49:AA49"/>
    <mergeCell ref="B52:F52"/>
    <mergeCell ref="G52:K52"/>
    <mergeCell ref="L52:O52"/>
    <mergeCell ref="P52:S52"/>
    <mergeCell ref="T52:W52"/>
    <mergeCell ref="X52:AA52"/>
    <mergeCell ref="B51:F51"/>
    <mergeCell ref="G51:K51"/>
    <mergeCell ref="L51:O51"/>
    <mergeCell ref="P51:S51"/>
    <mergeCell ref="T51:W51"/>
    <mergeCell ref="X51:AA51"/>
    <mergeCell ref="B54:F54"/>
    <mergeCell ref="G54:K54"/>
    <mergeCell ref="L54:O54"/>
    <mergeCell ref="P54:S54"/>
    <mergeCell ref="T54:W54"/>
    <mergeCell ref="X54:AA54"/>
    <mergeCell ref="B53:F53"/>
    <mergeCell ref="G53:K53"/>
    <mergeCell ref="L53:O53"/>
    <mergeCell ref="P53:S53"/>
    <mergeCell ref="T53:W53"/>
    <mergeCell ref="X53:AA53"/>
    <mergeCell ref="B56:F56"/>
    <mergeCell ref="G56:K56"/>
    <mergeCell ref="L56:O56"/>
    <mergeCell ref="P56:S56"/>
    <mergeCell ref="T56:W56"/>
    <mergeCell ref="X56:AA56"/>
    <mergeCell ref="B55:F55"/>
    <mergeCell ref="G55:K55"/>
    <mergeCell ref="L55:O55"/>
    <mergeCell ref="P55:S55"/>
    <mergeCell ref="T55:W55"/>
    <mergeCell ref="X55:AA55"/>
    <mergeCell ref="B58:F58"/>
    <mergeCell ref="G58:K58"/>
    <mergeCell ref="L58:O58"/>
    <mergeCell ref="P58:S58"/>
    <mergeCell ref="T58:W58"/>
    <mergeCell ref="X58:AA58"/>
    <mergeCell ref="B57:F57"/>
    <mergeCell ref="G57:K57"/>
    <mergeCell ref="L57:O57"/>
    <mergeCell ref="P57:S57"/>
    <mergeCell ref="T57:W57"/>
    <mergeCell ref="X57:AA57"/>
    <mergeCell ref="B60:F60"/>
    <mergeCell ref="G60:K60"/>
    <mergeCell ref="L60:O60"/>
    <mergeCell ref="P60:S60"/>
    <mergeCell ref="T60:W60"/>
    <mergeCell ref="X60:AA60"/>
    <mergeCell ref="B59:F59"/>
    <mergeCell ref="G59:K59"/>
    <mergeCell ref="L59:O59"/>
    <mergeCell ref="P59:S59"/>
    <mergeCell ref="T59:W59"/>
    <mergeCell ref="X59:AA59"/>
    <mergeCell ref="B62:F62"/>
    <mergeCell ref="G62:K62"/>
    <mergeCell ref="L62:O62"/>
    <mergeCell ref="P62:S62"/>
    <mergeCell ref="T62:W62"/>
    <mergeCell ref="X62:AA62"/>
    <mergeCell ref="B61:F61"/>
    <mergeCell ref="G61:K61"/>
    <mergeCell ref="L61:O61"/>
    <mergeCell ref="P61:S61"/>
    <mergeCell ref="T61:W61"/>
    <mergeCell ref="X61:AA61"/>
    <mergeCell ref="A41:A42"/>
    <mergeCell ref="G68:K68"/>
    <mergeCell ref="X68:AA68"/>
    <mergeCell ref="B67:F67"/>
    <mergeCell ref="G67:K67"/>
    <mergeCell ref="L67:O67"/>
    <mergeCell ref="P67:S67"/>
    <mergeCell ref="T67:W67"/>
    <mergeCell ref="X67:AA67"/>
    <mergeCell ref="B66:F66"/>
    <mergeCell ref="G66:K66"/>
    <mergeCell ref="L66:O66"/>
    <mergeCell ref="P66:S66"/>
    <mergeCell ref="T66:W66"/>
    <mergeCell ref="X66:AA66"/>
    <mergeCell ref="B65:F65"/>
    <mergeCell ref="G65:K65"/>
    <mergeCell ref="L65:O65"/>
    <mergeCell ref="P65:S65"/>
    <mergeCell ref="T65:W65"/>
    <mergeCell ref="X65:AA65"/>
    <mergeCell ref="B64:F64"/>
    <mergeCell ref="G64:K64"/>
    <mergeCell ref="L64:O64"/>
    <mergeCell ref="AB41:AE42"/>
    <mergeCell ref="AB43:AE43"/>
    <mergeCell ref="AB44:AE44"/>
    <mergeCell ref="AB45:AE45"/>
    <mergeCell ref="AS43:AV43"/>
    <mergeCell ref="AW43:AZ43"/>
    <mergeCell ref="AO44:AR44"/>
    <mergeCell ref="AS44:AV44"/>
    <mergeCell ref="B119:L119"/>
    <mergeCell ref="M119:T119"/>
    <mergeCell ref="U119:Y119"/>
    <mergeCell ref="AD85:AE85"/>
    <mergeCell ref="AF85:AG85"/>
    <mergeCell ref="B117:L117"/>
    <mergeCell ref="M117:T117"/>
    <mergeCell ref="U117:Y117"/>
    <mergeCell ref="B118:L118"/>
    <mergeCell ref="M118:T118"/>
    <mergeCell ref="U118:Y118"/>
    <mergeCell ref="AF81:AG81"/>
    <mergeCell ref="J81:O84"/>
    <mergeCell ref="P81:S84"/>
    <mergeCell ref="AH81:AN81"/>
    <mergeCell ref="AF83:AG83"/>
    <mergeCell ref="AB60:AE60"/>
    <mergeCell ref="AB61:AE61"/>
    <mergeCell ref="AB62:AE62"/>
    <mergeCell ref="AB63:AE63"/>
    <mergeCell ref="AB52:AE52"/>
    <mergeCell ref="AB53:AE53"/>
    <mergeCell ref="AB54:AE54"/>
    <mergeCell ref="AB55:AE55"/>
    <mergeCell ref="AB56:AE56"/>
    <mergeCell ref="AB57:AE57"/>
    <mergeCell ref="AF60:AI60"/>
    <mergeCell ref="AF48:AI48"/>
    <mergeCell ref="AF49:AI49"/>
    <mergeCell ref="AF50:AI50"/>
    <mergeCell ref="AF51:AI51"/>
    <mergeCell ref="AF52:AI52"/>
    <mergeCell ref="AF53:AI53"/>
    <mergeCell ref="AF41:AI42"/>
    <mergeCell ref="AF43:AI43"/>
    <mergeCell ref="AF44:AI44"/>
    <mergeCell ref="AF45:AI45"/>
    <mergeCell ref="AF46:AI46"/>
    <mergeCell ref="AF47:AI47"/>
    <mergeCell ref="AF54:AI54"/>
    <mergeCell ref="AF55:AI55"/>
    <mergeCell ref="AF56:AI56"/>
    <mergeCell ref="AF57:AI57"/>
    <mergeCell ref="AF58:AI58"/>
    <mergeCell ref="AF59:AI59"/>
    <mergeCell ref="AB58:AE58"/>
    <mergeCell ref="AB59:AE59"/>
    <mergeCell ref="AJ41:AM42"/>
    <mergeCell ref="AJ43:AM43"/>
    <mergeCell ref="AJ44:AM44"/>
    <mergeCell ref="AJ45:AM45"/>
    <mergeCell ref="AJ46:AM46"/>
    <mergeCell ref="AJ47:AM47"/>
    <mergeCell ref="AJ48:AM48"/>
    <mergeCell ref="AJ49:AM49"/>
    <mergeCell ref="AJ58:AM58"/>
    <mergeCell ref="AJ59:AM59"/>
    <mergeCell ref="AB46:AE46"/>
    <mergeCell ref="AB47:AE47"/>
    <mergeCell ref="AB48:AE48"/>
    <mergeCell ref="AB49:AE49"/>
    <mergeCell ref="AB50:AE50"/>
    <mergeCell ref="AB51:AE51"/>
    <mergeCell ref="M158:T158"/>
    <mergeCell ref="U158:Y158"/>
    <mergeCell ref="AF87:AG87"/>
    <mergeCell ref="U156:Y156"/>
    <mergeCell ref="AF61:AI61"/>
    <mergeCell ref="AF62:AI62"/>
    <mergeCell ref="AF63:AI63"/>
    <mergeCell ref="AF64:AI64"/>
    <mergeCell ref="AF65:AI65"/>
    <mergeCell ref="AH83:AN83"/>
    <mergeCell ref="AF84:AG84"/>
    <mergeCell ref="AD84:AE84"/>
    <mergeCell ref="J77:O80"/>
    <mergeCell ref="P63:S63"/>
    <mergeCell ref="T63:W63"/>
    <mergeCell ref="X63:AA63"/>
    <mergeCell ref="AF92:AG92"/>
    <mergeCell ref="AF93:AG93"/>
    <mergeCell ref="A124:AA125"/>
    <mergeCell ref="M127:N127"/>
    <mergeCell ref="AO46:AR46"/>
    <mergeCell ref="AS46:AV46"/>
    <mergeCell ref="AW46:AZ46"/>
    <mergeCell ref="AO51:AR51"/>
    <mergeCell ref="AS51:AV51"/>
    <mergeCell ref="AW51:AZ51"/>
    <mergeCell ref="AJ61:AM61"/>
    <mergeCell ref="AJ50:AM50"/>
    <mergeCell ref="AJ51:AM51"/>
    <mergeCell ref="AJ52:AM52"/>
    <mergeCell ref="AJ53:AM53"/>
    <mergeCell ref="AJ54:AM54"/>
    <mergeCell ref="AJ55:AM55"/>
    <mergeCell ref="AJ60:AM60"/>
    <mergeCell ref="P64:S64"/>
    <mergeCell ref="T64:W64"/>
    <mergeCell ref="X64:AA64"/>
    <mergeCell ref="B63:F63"/>
    <mergeCell ref="G63:K63"/>
    <mergeCell ref="L63:O63"/>
    <mergeCell ref="AC40:AL40"/>
    <mergeCell ref="AP40:AY40"/>
    <mergeCell ref="AO41:AR42"/>
    <mergeCell ref="AS41:AV42"/>
    <mergeCell ref="AW41:AZ42"/>
    <mergeCell ref="AO43:AR43"/>
    <mergeCell ref="AJ56:AM56"/>
    <mergeCell ref="AJ57:AM57"/>
    <mergeCell ref="AO47:AR47"/>
    <mergeCell ref="AS47:AV47"/>
    <mergeCell ref="AW47:AZ47"/>
    <mergeCell ref="AO48:AR48"/>
    <mergeCell ref="AS48:AV48"/>
    <mergeCell ref="AW48:AZ48"/>
    <mergeCell ref="AW44:AZ44"/>
    <mergeCell ref="AO45:AR45"/>
    <mergeCell ref="AS45:AV45"/>
    <mergeCell ref="AW45:AZ45"/>
    <mergeCell ref="AO49:AR49"/>
    <mergeCell ref="AS49:AV49"/>
    <mergeCell ref="AW49:AZ49"/>
    <mergeCell ref="AO50:AR50"/>
    <mergeCell ref="AS50:AV50"/>
    <mergeCell ref="AW50:AZ50"/>
    <mergeCell ref="B157:L157"/>
    <mergeCell ref="M157:T157"/>
    <mergeCell ref="U157:Y157"/>
    <mergeCell ref="AJ62:AM62"/>
    <mergeCell ref="AJ63:AM63"/>
    <mergeCell ref="AJ64:AM64"/>
    <mergeCell ref="AJ65:AM65"/>
    <mergeCell ref="AJ66:AM66"/>
    <mergeCell ref="AJ67:AM67"/>
    <mergeCell ref="B95:T95"/>
    <mergeCell ref="U95:Y95"/>
    <mergeCell ref="AB70:AE70"/>
    <mergeCell ref="AF66:AI66"/>
    <mergeCell ref="AF67:AI67"/>
    <mergeCell ref="AB64:AE64"/>
    <mergeCell ref="AB65:AE65"/>
    <mergeCell ref="AB66:AE66"/>
    <mergeCell ref="AB67:AE67"/>
    <mergeCell ref="AO53:AR53"/>
    <mergeCell ref="AS53:AV53"/>
    <mergeCell ref="AW53:AZ53"/>
    <mergeCell ref="AO54:AR54"/>
    <mergeCell ref="AS54:AV54"/>
    <mergeCell ref="AW54:AZ54"/>
    <mergeCell ref="AO52:AR52"/>
    <mergeCell ref="AS52:AV52"/>
    <mergeCell ref="AW52:AZ52"/>
    <mergeCell ref="AO57:AR57"/>
    <mergeCell ref="AS57:AV57"/>
    <mergeCell ref="AW57:AZ57"/>
    <mergeCell ref="AO58:AR58"/>
    <mergeCell ref="AS58:AV58"/>
    <mergeCell ref="AW58:AZ58"/>
    <mergeCell ref="AO55:AR55"/>
    <mergeCell ref="AS55:AV55"/>
    <mergeCell ref="AW55:AZ55"/>
    <mergeCell ref="AO56:AR56"/>
    <mergeCell ref="AS56:AV56"/>
    <mergeCell ref="AW56:AZ56"/>
    <mergeCell ref="AS61:AV61"/>
    <mergeCell ref="AW61:AZ61"/>
    <mergeCell ref="AO62:AR62"/>
    <mergeCell ref="AS62:AV62"/>
    <mergeCell ref="AW62:AZ62"/>
    <mergeCell ref="AO59:AR59"/>
    <mergeCell ref="AS59:AV59"/>
    <mergeCell ref="AW59:AZ59"/>
    <mergeCell ref="AO60:AR60"/>
    <mergeCell ref="AS60:AV60"/>
    <mergeCell ref="AW60:AZ60"/>
    <mergeCell ref="AO65:AR65"/>
    <mergeCell ref="AS65:AV65"/>
    <mergeCell ref="AW65:AZ65"/>
    <mergeCell ref="AO66:AR66"/>
    <mergeCell ref="AS66:AV66"/>
    <mergeCell ref="AW66:AZ66"/>
    <mergeCell ref="CP58:CS58"/>
    <mergeCell ref="CP59:CS59"/>
    <mergeCell ref="CP41:CS42"/>
    <mergeCell ref="CP43:CS43"/>
    <mergeCell ref="CP44:CS44"/>
    <mergeCell ref="CP45:CS45"/>
    <mergeCell ref="CP46:CS46"/>
    <mergeCell ref="CP47:CS47"/>
    <mergeCell ref="CP48:CS48"/>
    <mergeCell ref="CP49:CS49"/>
    <mergeCell ref="CP50:CS50"/>
    <mergeCell ref="AO63:AR63"/>
    <mergeCell ref="AS63:AV63"/>
    <mergeCell ref="AW63:AZ63"/>
    <mergeCell ref="AO64:AR64"/>
    <mergeCell ref="AS64:AV64"/>
    <mergeCell ref="AW64:AZ64"/>
    <mergeCell ref="AO61:AR61"/>
    <mergeCell ref="CP67:CS67"/>
    <mergeCell ref="CT41:CW42"/>
    <mergeCell ref="CT43:CW43"/>
    <mergeCell ref="CT44:CW44"/>
    <mergeCell ref="CT45:CW45"/>
    <mergeCell ref="CT46:CW46"/>
    <mergeCell ref="CT47:CW47"/>
    <mergeCell ref="CT48:CW48"/>
    <mergeCell ref="CT49:CW49"/>
    <mergeCell ref="CT50:CW50"/>
    <mergeCell ref="CT51:CW51"/>
    <mergeCell ref="CT52:CW52"/>
    <mergeCell ref="CT53:CW53"/>
    <mergeCell ref="CT54:CW54"/>
    <mergeCell ref="CT55:CW55"/>
    <mergeCell ref="CT56:CW56"/>
    <mergeCell ref="CT57:CW57"/>
    <mergeCell ref="CP51:CS51"/>
    <mergeCell ref="CP52:CS52"/>
    <mergeCell ref="CP53:CS53"/>
    <mergeCell ref="CP54:CS54"/>
    <mergeCell ref="CP55:CS55"/>
    <mergeCell ref="CP56:CS56"/>
    <mergeCell ref="CP57:CS57"/>
    <mergeCell ref="CT64:CW64"/>
    <mergeCell ref="CT65:CW65"/>
    <mergeCell ref="CT66:CW66"/>
    <mergeCell ref="CP60:CS60"/>
    <mergeCell ref="CP61:CS61"/>
    <mergeCell ref="CP62:CS62"/>
    <mergeCell ref="CP63:CS63"/>
    <mergeCell ref="CP64:CS64"/>
    <mergeCell ref="CP65:CS65"/>
    <mergeCell ref="CP66:CS66"/>
    <mergeCell ref="CT67:CW67"/>
    <mergeCell ref="CX41:DA42"/>
    <mergeCell ref="DB41:DE42"/>
    <mergeCell ref="CX43:DA43"/>
    <mergeCell ref="DB43:DE43"/>
    <mergeCell ref="CX44:DA44"/>
    <mergeCell ref="DB44:DE44"/>
    <mergeCell ref="CX45:DA45"/>
    <mergeCell ref="DB45:DE45"/>
    <mergeCell ref="CX46:DA46"/>
    <mergeCell ref="DB46:DE46"/>
    <mergeCell ref="CX47:DA47"/>
    <mergeCell ref="DB47:DE47"/>
    <mergeCell ref="CX48:DA48"/>
    <mergeCell ref="DB48:DE48"/>
    <mergeCell ref="CX49:DA49"/>
    <mergeCell ref="DB49:DE49"/>
    <mergeCell ref="CX50:DA50"/>
    <mergeCell ref="DB50:DE50"/>
    <mergeCell ref="CX51:DA51"/>
    <mergeCell ref="DB51:DE51"/>
    <mergeCell ref="CX52:DA52"/>
    <mergeCell ref="DB52:DE52"/>
    <mergeCell ref="CX53:DA53"/>
    <mergeCell ref="CX64:DA64"/>
    <mergeCell ref="DB64:DE64"/>
    <mergeCell ref="CX65:DA65"/>
    <mergeCell ref="DB65:DE65"/>
    <mergeCell ref="CX66:DA66"/>
    <mergeCell ref="DB66:DE66"/>
    <mergeCell ref="CX67:DA67"/>
    <mergeCell ref="DB67:DE67"/>
    <mergeCell ref="CX58:DA58"/>
    <mergeCell ref="DB58:DE58"/>
    <mergeCell ref="CX59:DA59"/>
    <mergeCell ref="DB59:DE59"/>
    <mergeCell ref="CX60:DA60"/>
    <mergeCell ref="DB60:DE60"/>
    <mergeCell ref="CX61:DA61"/>
    <mergeCell ref="DB61:DE61"/>
    <mergeCell ref="CX62:DA62"/>
    <mergeCell ref="DB62:DE62"/>
    <mergeCell ref="B1:Z1"/>
    <mergeCell ref="B39:Z39"/>
    <mergeCell ref="E15:M16"/>
    <mergeCell ref="N15:W16"/>
    <mergeCell ref="E17:M18"/>
    <mergeCell ref="N17:W18"/>
    <mergeCell ref="E27:Z30"/>
    <mergeCell ref="CX63:DA63"/>
    <mergeCell ref="DB63:DE63"/>
    <mergeCell ref="DB53:DE53"/>
    <mergeCell ref="CX54:DA54"/>
    <mergeCell ref="DB54:DE54"/>
    <mergeCell ref="CX55:DA55"/>
    <mergeCell ref="DB55:DE55"/>
    <mergeCell ref="CX56:DA56"/>
    <mergeCell ref="DB56:DE56"/>
    <mergeCell ref="CX57:DA57"/>
    <mergeCell ref="DB57:DE57"/>
    <mergeCell ref="CT58:CW58"/>
    <mergeCell ref="CT59:CW59"/>
    <mergeCell ref="CT60:CW60"/>
    <mergeCell ref="CT61:CW61"/>
    <mergeCell ref="CT62:CW62"/>
    <mergeCell ref="CT63:CW63"/>
    <mergeCell ref="E5:M6"/>
    <mergeCell ref="N5:W6"/>
    <mergeCell ref="E7:M8"/>
    <mergeCell ref="N7:W7"/>
    <mergeCell ref="N8:W8"/>
    <mergeCell ref="E9:M10"/>
    <mergeCell ref="N9:R9"/>
    <mergeCell ref="S9:W9"/>
    <mergeCell ref="N10:R10"/>
    <mergeCell ref="A224:I224"/>
    <mergeCell ref="J224:M224"/>
    <mergeCell ref="O224:U224"/>
    <mergeCell ref="W224:Y224"/>
    <mergeCell ref="A227:I227"/>
    <mergeCell ref="E11:M12"/>
    <mergeCell ref="N11:R11"/>
    <mergeCell ref="S11:W11"/>
    <mergeCell ref="N12:R12"/>
    <mergeCell ref="E13:M14"/>
    <mergeCell ref="N13:R13"/>
    <mergeCell ref="S13:W13"/>
    <mergeCell ref="N14:R14"/>
    <mergeCell ref="N24:R24"/>
    <mergeCell ref="S24:W24"/>
    <mergeCell ref="N23:R23"/>
    <mergeCell ref="S23:W23"/>
    <mergeCell ref="E19:M20"/>
    <mergeCell ref="N19:W20"/>
    <mergeCell ref="E21:M22"/>
    <mergeCell ref="N21:W22"/>
    <mergeCell ref="E23:M24"/>
    <mergeCell ref="B156:L156"/>
    <mergeCell ref="M156:T156"/>
    <mergeCell ref="J225:M225"/>
    <mergeCell ref="O225:U225"/>
    <mergeCell ref="W225:Y225"/>
    <mergeCell ref="J227:M227"/>
    <mergeCell ref="O227:U227"/>
    <mergeCell ref="W227:Y227"/>
    <mergeCell ref="J228:M228"/>
    <mergeCell ref="O228:U228"/>
    <mergeCell ref="W228:Y228"/>
  </mergeCells>
  <pageMargins left="0.7" right="0.7" top="1.2615740740740742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0"/>
  <sheetViews>
    <sheetView workbookViewId="0">
      <selection activeCell="H18" sqref="H18"/>
    </sheetView>
  </sheetViews>
  <sheetFormatPr defaultRowHeight="15" x14ac:dyDescent="0.25"/>
  <cols>
    <col min="1" max="1" width="21" customWidth="1"/>
    <col min="2" max="2" width="9.85546875" customWidth="1"/>
    <col min="3" max="3" width="16.85546875" customWidth="1"/>
    <col min="4" max="4" width="5.140625" customWidth="1"/>
    <col min="5" max="5" width="11.28515625" customWidth="1"/>
    <col min="6" max="6" width="11.42578125" customWidth="1"/>
    <col min="7" max="7" width="11" customWidth="1"/>
    <col min="8" max="8" width="11.85546875" customWidth="1"/>
    <col min="9" max="9" width="11.28515625" customWidth="1"/>
    <col min="14" max="14" width="9.140625" style="3"/>
    <col min="15" max="15" width="11.85546875" style="3" customWidth="1"/>
    <col min="16" max="17" width="17.42578125" style="3" customWidth="1"/>
  </cols>
  <sheetData>
    <row r="1" spans="1:17" ht="21.75" customHeight="1" x14ac:dyDescent="0.25">
      <c r="A1" t="s">
        <v>0</v>
      </c>
      <c r="B1" s="143"/>
      <c r="C1" s="143"/>
      <c r="D1" s="143"/>
      <c r="E1" s="143"/>
    </row>
    <row r="3" spans="1:17" ht="30" x14ac:dyDescent="0.25">
      <c r="A3" s="1" t="s">
        <v>11</v>
      </c>
      <c r="B3" s="2">
        <v>2</v>
      </c>
      <c r="C3" s="2" t="s">
        <v>3</v>
      </c>
      <c r="D3" s="5" t="s">
        <v>6</v>
      </c>
      <c r="E3" s="7">
        <f>$B$3+($B$7-$B$3)/3</f>
        <v>2.3333333333333335</v>
      </c>
      <c r="G3" s="5" t="s">
        <v>8</v>
      </c>
      <c r="H3" s="7">
        <f>$B$3+2*($B$7-$B$3)/3</f>
        <v>2.6666666666666665</v>
      </c>
    </row>
    <row r="4" spans="1:17" x14ac:dyDescent="0.25">
      <c r="A4" s="1"/>
      <c r="B4">
        <f>B3</f>
        <v>2</v>
      </c>
      <c r="E4" s="7">
        <f>E3</f>
        <v>2.3333333333333335</v>
      </c>
      <c r="H4" s="7">
        <f>H3</f>
        <v>2.6666666666666665</v>
      </c>
    </row>
    <row r="5" spans="1:17" ht="30" x14ac:dyDescent="0.25">
      <c r="A5" s="1" t="s">
        <v>1</v>
      </c>
      <c r="B5" s="2">
        <v>1</v>
      </c>
      <c r="C5" s="2" t="s">
        <v>3</v>
      </c>
      <c r="D5" s="5" t="s">
        <v>7</v>
      </c>
      <c r="E5" s="7">
        <f>$B$3+($B$5-$B$3)/3</f>
        <v>1.6666666666666667</v>
      </c>
      <c r="F5" s="6"/>
      <c r="G5" s="5" t="s">
        <v>9</v>
      </c>
      <c r="H5" s="7">
        <f>$B$3+2*($B$5-$B$3)/3</f>
        <v>1.3333333333333335</v>
      </c>
    </row>
    <row r="6" spans="1:17" x14ac:dyDescent="0.25">
      <c r="B6">
        <f>B5</f>
        <v>1</v>
      </c>
      <c r="E6" s="9">
        <f>E5</f>
        <v>1.6666666666666667</v>
      </c>
      <c r="H6" s="7">
        <f>H5</f>
        <v>1.3333333333333335</v>
      </c>
    </row>
    <row r="7" spans="1:17" ht="30" x14ac:dyDescent="0.25">
      <c r="A7" s="1" t="s">
        <v>2</v>
      </c>
      <c r="B7" s="2">
        <v>3</v>
      </c>
      <c r="C7" s="2" t="s">
        <v>3</v>
      </c>
      <c r="D7" s="6"/>
    </row>
    <row r="8" spans="1:17" x14ac:dyDescent="0.25">
      <c r="B8">
        <f>B7</f>
        <v>3</v>
      </c>
      <c r="D8" s="3"/>
      <c r="E8" s="6">
        <f>100*ABS($B$3-E3)/$B$3</f>
        <v>16.666666666666675</v>
      </c>
      <c r="H8" s="6">
        <f>100*ABS($B$3-H3)/$B$3</f>
        <v>33.333333333333329</v>
      </c>
    </row>
    <row r="9" spans="1:17" x14ac:dyDescent="0.25">
      <c r="D9" s="3"/>
      <c r="E9" s="6"/>
      <c r="H9" s="6"/>
    </row>
    <row r="10" spans="1:17" x14ac:dyDescent="0.25">
      <c r="A10" s="11" t="s">
        <v>21</v>
      </c>
      <c r="B10" s="13" t="s">
        <v>18</v>
      </c>
      <c r="C10" s="15">
        <f>AVERAGE(H17:H41)</f>
        <v>3.5869734859267324E-2</v>
      </c>
      <c r="D10" s="3"/>
      <c r="E10" s="6"/>
      <c r="H10" s="6"/>
    </row>
    <row r="11" spans="1:17" x14ac:dyDescent="0.25">
      <c r="A11" s="11" t="s">
        <v>20</v>
      </c>
      <c r="B11" s="13" t="s">
        <v>19</v>
      </c>
      <c r="C11" s="16">
        <v>1.1284000000000001</v>
      </c>
      <c r="D11" s="3"/>
      <c r="E11" s="6"/>
      <c r="H11" s="6"/>
    </row>
    <row r="12" spans="1:17" x14ac:dyDescent="0.25">
      <c r="A12" s="11"/>
      <c r="B12" s="14" t="s">
        <v>16</v>
      </c>
      <c r="C12" s="15">
        <f>C10*C11</f>
        <v>4.0475408815197254E-2</v>
      </c>
      <c r="D12" s="3"/>
      <c r="E12" s="6"/>
      <c r="H12" s="6"/>
    </row>
    <row r="13" spans="1:17" ht="45.75" x14ac:dyDescent="0.25">
      <c r="A13" s="12" t="s">
        <v>22</v>
      </c>
      <c r="B13" s="13" t="s">
        <v>15</v>
      </c>
      <c r="C13" s="15">
        <f>(B7-B5)/(6*C12)</f>
        <v>8.2354531576263437</v>
      </c>
      <c r="D13" s="3"/>
      <c r="E13" s="6"/>
      <c r="H13" s="6"/>
    </row>
    <row r="14" spans="1:17" x14ac:dyDescent="0.25">
      <c r="D14" s="3"/>
      <c r="E14" s="6"/>
      <c r="H14" s="6"/>
    </row>
    <row r="15" spans="1:17" x14ac:dyDescent="0.25">
      <c r="C15" s="3"/>
      <c r="D15" s="3"/>
    </row>
    <row r="16" spans="1:17" ht="30.75" customHeight="1" x14ac:dyDescent="0.25">
      <c r="A16" s="3" t="s">
        <v>5</v>
      </c>
      <c r="B16" s="4" t="s">
        <v>4</v>
      </c>
      <c r="C16" s="4" t="s">
        <v>10</v>
      </c>
      <c r="D16" s="3"/>
      <c r="E16" s="4" t="s">
        <v>12</v>
      </c>
      <c r="F16" s="4" t="s">
        <v>13</v>
      </c>
      <c r="G16" s="4" t="s">
        <v>14</v>
      </c>
      <c r="H16" s="4" t="s">
        <v>17</v>
      </c>
      <c r="M16" s="3"/>
      <c r="Q16"/>
    </row>
    <row r="17" spans="1:17" x14ac:dyDescent="0.25">
      <c r="A17" s="3">
        <v>1</v>
      </c>
      <c r="B17" s="8">
        <f t="shared" ref="B17:B32" si="0">AVERAGE(E17:G17)</f>
        <v>1</v>
      </c>
      <c r="C17" s="8">
        <f>100*ABS($B$3-B17)/$B$3</f>
        <v>50</v>
      </c>
      <c r="D17" s="3"/>
      <c r="E17" s="8">
        <v>1</v>
      </c>
      <c r="F17" s="8">
        <v>1</v>
      </c>
      <c r="G17" s="8">
        <v>1</v>
      </c>
      <c r="H17" s="10">
        <f>_xlfn.STDEV.S(E17:G17)</f>
        <v>0</v>
      </c>
      <c r="I17" s="3"/>
      <c r="M17" s="3"/>
      <c r="Q17"/>
    </row>
    <row r="18" spans="1:17" x14ac:dyDescent="0.25">
      <c r="A18" s="3">
        <v>2</v>
      </c>
      <c r="B18" s="8">
        <f t="shared" si="0"/>
        <v>1.1533333333333333</v>
      </c>
      <c r="C18" s="8">
        <f t="shared" ref="C18:C41" si="1">100*ABS($B$3-B18)/$B$3</f>
        <v>42.333333333333336</v>
      </c>
      <c r="D18" s="3"/>
      <c r="E18" s="8">
        <v>1.1499999999999999</v>
      </c>
      <c r="F18" s="8">
        <v>1.1499999999999999</v>
      </c>
      <c r="G18" s="8">
        <v>1.1599999999999999</v>
      </c>
      <c r="H18" s="39">
        <f>_xlfn.STDEV.S(E18:G18)</f>
        <v>5.7735026918962632E-3</v>
      </c>
      <c r="I18" s="3"/>
      <c r="M18" s="3"/>
      <c r="Q18"/>
    </row>
    <row r="19" spans="1:17" x14ac:dyDescent="0.25">
      <c r="A19" s="3">
        <v>3</v>
      </c>
      <c r="B19" s="8">
        <f t="shared" si="0"/>
        <v>1.3066666666666666</v>
      </c>
      <c r="C19" s="8">
        <f t="shared" si="1"/>
        <v>34.666666666666671</v>
      </c>
      <c r="D19" s="3"/>
      <c r="E19" s="8">
        <v>1.3</v>
      </c>
      <c r="F19" s="8">
        <v>1.3</v>
      </c>
      <c r="G19" s="8">
        <v>1.32</v>
      </c>
      <c r="H19" s="10">
        <f t="shared" ref="H19:H32" si="2">_xlfn.STDEV.S(E19:G19)</f>
        <v>1.1547005383792525E-2</v>
      </c>
      <c r="I19" s="3"/>
      <c r="M19" s="3"/>
      <c r="Q19"/>
    </row>
    <row r="20" spans="1:17" x14ac:dyDescent="0.25">
      <c r="A20" s="3">
        <v>4</v>
      </c>
      <c r="B20" s="8">
        <f t="shared" si="0"/>
        <v>1.46</v>
      </c>
      <c r="C20" s="8">
        <f t="shared" si="1"/>
        <v>27</v>
      </c>
      <c r="D20" s="3"/>
      <c r="E20" s="8">
        <v>1.45</v>
      </c>
      <c r="F20" s="8">
        <v>1.45</v>
      </c>
      <c r="G20" s="8">
        <v>1.48</v>
      </c>
      <c r="H20" s="10">
        <f t="shared" si="2"/>
        <v>1.732050807568879E-2</v>
      </c>
      <c r="I20" s="3"/>
      <c r="M20" s="3"/>
      <c r="Q20"/>
    </row>
    <row r="21" spans="1:17" x14ac:dyDescent="0.25">
      <c r="A21" s="3">
        <v>5</v>
      </c>
      <c r="B21" s="8">
        <f t="shared" si="0"/>
        <v>1.6133333333333333</v>
      </c>
      <c r="C21" s="8">
        <f t="shared" si="1"/>
        <v>19.333333333333336</v>
      </c>
      <c r="D21" s="3"/>
      <c r="E21" s="8">
        <v>1.6</v>
      </c>
      <c r="F21" s="8">
        <v>1.6</v>
      </c>
      <c r="G21" s="8">
        <v>1.64</v>
      </c>
      <c r="H21" s="10">
        <f t="shared" si="2"/>
        <v>2.3094010767584924E-2</v>
      </c>
      <c r="I21" s="3"/>
      <c r="M21" s="3"/>
      <c r="Q21"/>
    </row>
    <row r="22" spans="1:17" x14ac:dyDescent="0.25">
      <c r="A22" s="3">
        <v>6</v>
      </c>
      <c r="B22" s="8">
        <f t="shared" si="0"/>
        <v>1.7666666666666666</v>
      </c>
      <c r="C22" s="8">
        <f t="shared" si="1"/>
        <v>11.66666666666667</v>
      </c>
      <c r="D22" s="3"/>
      <c r="E22" s="8">
        <v>1.75</v>
      </c>
      <c r="F22" s="8">
        <v>1.75</v>
      </c>
      <c r="G22" s="8">
        <v>1.8</v>
      </c>
      <c r="H22" s="10">
        <f t="shared" si="2"/>
        <v>2.8867513459481315E-2</v>
      </c>
      <c r="I22" s="3"/>
      <c r="M22" s="3"/>
      <c r="Q22"/>
    </row>
    <row r="23" spans="1:17" x14ac:dyDescent="0.25">
      <c r="A23" s="3">
        <v>7</v>
      </c>
      <c r="B23" s="8">
        <f t="shared" si="0"/>
        <v>1.92</v>
      </c>
      <c r="C23" s="8">
        <f t="shared" si="1"/>
        <v>4.0000000000000036</v>
      </c>
      <c r="D23" s="3"/>
      <c r="E23" s="8">
        <v>1.9</v>
      </c>
      <c r="F23" s="8">
        <v>1.9</v>
      </c>
      <c r="G23" s="8">
        <v>1.96</v>
      </c>
      <c r="H23" s="10">
        <f t="shared" si="2"/>
        <v>3.4641016151377581E-2</v>
      </c>
      <c r="I23" s="3"/>
      <c r="M23" s="3"/>
      <c r="Q23"/>
    </row>
    <row r="24" spans="1:17" x14ac:dyDescent="0.25">
      <c r="A24" s="3">
        <v>8</v>
      </c>
      <c r="B24" s="8">
        <f t="shared" si="0"/>
        <v>2.0733333333333333</v>
      </c>
      <c r="C24" s="8">
        <f t="shared" si="1"/>
        <v>3.6666666666666625</v>
      </c>
      <c r="D24" s="3"/>
      <c r="E24" s="8">
        <v>2.0499999999999998</v>
      </c>
      <c r="F24" s="8">
        <v>2.0499999999999998</v>
      </c>
      <c r="G24" s="8">
        <v>2.12</v>
      </c>
      <c r="H24" s="10">
        <f t="shared" si="2"/>
        <v>4.0414518843273968E-2</v>
      </c>
      <c r="I24" s="3"/>
      <c r="M24" s="3"/>
      <c r="Q24"/>
    </row>
    <row r="25" spans="1:17" x14ac:dyDescent="0.25">
      <c r="A25" s="3">
        <v>9</v>
      </c>
      <c r="B25" s="8">
        <f t="shared" si="0"/>
        <v>2.2266666666666666</v>
      </c>
      <c r="C25" s="8">
        <f t="shared" si="1"/>
        <v>11.333333333333329</v>
      </c>
      <c r="D25" s="3"/>
      <c r="E25" s="8">
        <v>2.2000000000000002</v>
      </c>
      <c r="F25" s="8">
        <v>2.2000000000000002</v>
      </c>
      <c r="G25" s="8">
        <v>2.2799999999999998</v>
      </c>
      <c r="H25" s="10">
        <f t="shared" si="2"/>
        <v>4.6188021535169849E-2</v>
      </c>
      <c r="I25" s="3"/>
      <c r="M25" s="3"/>
      <c r="Q25"/>
    </row>
    <row r="26" spans="1:17" x14ac:dyDescent="0.25">
      <c r="A26" s="3">
        <v>10</v>
      </c>
      <c r="B26" s="8">
        <f t="shared" si="0"/>
        <v>2.3800000000000003</v>
      </c>
      <c r="C26" s="8">
        <f t="shared" si="1"/>
        <v>19.000000000000018</v>
      </c>
      <c r="D26" s="3"/>
      <c r="E26" s="8">
        <v>2.35</v>
      </c>
      <c r="F26" s="8">
        <v>2.35</v>
      </c>
      <c r="G26" s="8">
        <v>2.44</v>
      </c>
      <c r="H26" s="10">
        <f t="shared" si="2"/>
        <v>5.1961524227066236E-2</v>
      </c>
      <c r="I26" s="3"/>
      <c r="M26" s="3"/>
      <c r="Q26"/>
    </row>
    <row r="27" spans="1:17" x14ac:dyDescent="0.25">
      <c r="A27" s="3">
        <v>11</v>
      </c>
      <c r="B27" s="8">
        <f t="shared" si="0"/>
        <v>2.5333333333333332</v>
      </c>
      <c r="C27" s="8">
        <f t="shared" si="1"/>
        <v>26.666666666666661</v>
      </c>
      <c r="D27" s="3"/>
      <c r="E27" s="8">
        <v>2.5</v>
      </c>
      <c r="F27" s="8">
        <v>2.5</v>
      </c>
      <c r="G27" s="8">
        <v>2.6</v>
      </c>
      <c r="H27" s="10">
        <f t="shared" si="2"/>
        <v>5.773502691896263E-2</v>
      </c>
      <c r="I27" s="3"/>
      <c r="M27" s="3"/>
      <c r="Q27"/>
    </row>
    <row r="28" spans="1:17" x14ac:dyDescent="0.25">
      <c r="A28" s="3">
        <v>12</v>
      </c>
      <c r="B28" s="8">
        <f t="shared" si="0"/>
        <v>2.6866666666666661</v>
      </c>
      <c r="C28" s="8">
        <f t="shared" si="1"/>
        <v>34.333333333333307</v>
      </c>
      <c r="D28" s="3"/>
      <c r="E28" s="8">
        <v>2.65</v>
      </c>
      <c r="F28" s="8">
        <v>2.65</v>
      </c>
      <c r="G28" s="8">
        <v>2.76</v>
      </c>
      <c r="H28" s="10">
        <f t="shared" si="2"/>
        <v>6.350852961085876E-2</v>
      </c>
      <c r="I28" s="3"/>
      <c r="M28" s="3"/>
      <c r="Q28"/>
    </row>
    <row r="29" spans="1:17" x14ac:dyDescent="0.25">
      <c r="A29" s="3">
        <v>13</v>
      </c>
      <c r="B29" s="8">
        <f t="shared" si="0"/>
        <v>2.84</v>
      </c>
      <c r="C29" s="8">
        <f t="shared" si="1"/>
        <v>41.999999999999993</v>
      </c>
      <c r="D29" s="3"/>
      <c r="E29" s="8">
        <v>2.8</v>
      </c>
      <c r="F29" s="8">
        <v>2.8</v>
      </c>
      <c r="G29" s="8">
        <v>2.92</v>
      </c>
      <c r="H29" s="10">
        <f t="shared" si="2"/>
        <v>6.9282032302755162E-2</v>
      </c>
      <c r="I29" s="3"/>
      <c r="M29" s="3"/>
      <c r="Q29"/>
    </row>
    <row r="30" spans="1:17" x14ac:dyDescent="0.25">
      <c r="A30" s="3">
        <v>14</v>
      </c>
      <c r="B30" s="8">
        <f t="shared" si="0"/>
        <v>0.9</v>
      </c>
      <c r="C30" s="8">
        <f t="shared" si="1"/>
        <v>55.000000000000007</v>
      </c>
      <c r="D30" s="3"/>
      <c r="E30" s="8">
        <v>0.9</v>
      </c>
      <c r="F30" s="8">
        <v>0.9</v>
      </c>
      <c r="G30" s="8">
        <v>0.9</v>
      </c>
      <c r="H30" s="10">
        <f t="shared" si="2"/>
        <v>0</v>
      </c>
      <c r="I30" s="3"/>
      <c r="M30" s="3"/>
      <c r="Q30"/>
    </row>
    <row r="31" spans="1:17" x14ac:dyDescent="0.25">
      <c r="A31" s="3">
        <v>15</v>
      </c>
      <c r="B31" s="8">
        <f t="shared" si="0"/>
        <v>3.1333333333333333</v>
      </c>
      <c r="C31" s="8">
        <f t="shared" si="1"/>
        <v>56.666666666666664</v>
      </c>
      <c r="D31" s="3"/>
      <c r="E31" s="8">
        <v>3.2</v>
      </c>
      <c r="F31" s="8">
        <v>3.1</v>
      </c>
      <c r="G31" s="8">
        <v>3.1</v>
      </c>
      <c r="H31" s="10">
        <f t="shared" si="2"/>
        <v>5.773502691896263E-2</v>
      </c>
      <c r="I31" s="3"/>
      <c r="M31" s="3"/>
      <c r="Q31"/>
    </row>
    <row r="32" spans="1:17" x14ac:dyDescent="0.25">
      <c r="A32" s="3">
        <v>16</v>
      </c>
      <c r="B32" s="8">
        <f t="shared" si="0"/>
        <v>3.1999999999999997</v>
      </c>
      <c r="C32" s="8">
        <f t="shared" si="1"/>
        <v>59.999999999999986</v>
      </c>
      <c r="D32" s="3"/>
      <c r="E32" s="8">
        <v>3.1</v>
      </c>
      <c r="F32" s="8">
        <v>3.4</v>
      </c>
      <c r="G32" s="8">
        <v>3.1</v>
      </c>
      <c r="H32" s="10">
        <f t="shared" si="2"/>
        <v>0.17320508075688762</v>
      </c>
      <c r="I32" s="3"/>
      <c r="J32" s="3"/>
    </row>
    <row r="33" spans="1:10" x14ac:dyDescent="0.25">
      <c r="A33" s="3">
        <v>17</v>
      </c>
      <c r="B33" s="8">
        <f t="shared" ref="B33:B41" si="3">AVERAGE(E33:G33)</f>
        <v>3.6666666666666665</v>
      </c>
      <c r="C33" s="8">
        <f t="shared" si="1"/>
        <v>83.333333333333329</v>
      </c>
      <c r="D33" s="3"/>
      <c r="E33" s="8">
        <v>3.6</v>
      </c>
      <c r="F33" s="8">
        <v>3.6</v>
      </c>
      <c r="G33" s="8">
        <v>3.8</v>
      </c>
      <c r="H33" s="10">
        <f t="shared" ref="H33:H41" si="4">_xlfn.STDEV.S(E33:G33)</f>
        <v>0.115470053837925</v>
      </c>
      <c r="I33" s="3"/>
      <c r="J33" s="3"/>
    </row>
    <row r="34" spans="1:10" x14ac:dyDescent="0.25">
      <c r="A34" s="3">
        <v>18</v>
      </c>
      <c r="B34" s="8">
        <f>AVERAGE(E34:G34)</f>
        <v>3.1</v>
      </c>
      <c r="C34" s="8">
        <f t="shared" si="1"/>
        <v>55.000000000000007</v>
      </c>
      <c r="D34" s="3"/>
      <c r="E34" s="8">
        <v>3.1</v>
      </c>
      <c r="F34" s="8">
        <v>3.1</v>
      </c>
      <c r="G34" s="8">
        <v>3.1</v>
      </c>
      <c r="H34" s="10">
        <f t="shared" si="4"/>
        <v>0</v>
      </c>
      <c r="I34" s="3"/>
      <c r="J34" s="3"/>
    </row>
    <row r="35" spans="1:10" x14ac:dyDescent="0.25">
      <c r="A35" s="3">
        <v>19</v>
      </c>
      <c r="B35" s="8">
        <f t="shared" si="3"/>
        <v>3.1</v>
      </c>
      <c r="C35" s="8">
        <f t="shared" si="1"/>
        <v>55.000000000000007</v>
      </c>
      <c r="D35" s="3"/>
      <c r="E35" s="8">
        <v>3.1</v>
      </c>
      <c r="F35" s="8">
        <v>3.1</v>
      </c>
      <c r="G35" s="8">
        <v>3.1</v>
      </c>
      <c r="H35" s="10">
        <f t="shared" si="4"/>
        <v>0</v>
      </c>
      <c r="I35" s="3"/>
      <c r="J35" s="3"/>
    </row>
    <row r="36" spans="1:10" x14ac:dyDescent="0.25">
      <c r="A36" s="3">
        <v>20</v>
      </c>
      <c r="B36" s="8">
        <f t="shared" si="3"/>
        <v>3.1</v>
      </c>
      <c r="C36" s="8">
        <f t="shared" si="1"/>
        <v>55.000000000000007</v>
      </c>
      <c r="D36" s="3"/>
      <c r="E36" s="8">
        <v>3.1</v>
      </c>
      <c r="F36" s="8">
        <v>3.1</v>
      </c>
      <c r="G36" s="8">
        <v>3.1</v>
      </c>
      <c r="H36" s="10">
        <f t="shared" si="4"/>
        <v>0</v>
      </c>
      <c r="I36" s="3"/>
      <c r="J36" s="3"/>
    </row>
    <row r="37" spans="1:10" x14ac:dyDescent="0.25">
      <c r="A37" s="3">
        <v>21</v>
      </c>
      <c r="B37" s="8">
        <f t="shared" si="3"/>
        <v>3.6999999999999997</v>
      </c>
      <c r="C37" s="8">
        <f t="shared" si="1"/>
        <v>84.999999999999986</v>
      </c>
      <c r="D37" s="3"/>
      <c r="E37" s="8">
        <v>3.7</v>
      </c>
      <c r="F37" s="8">
        <v>3.8</v>
      </c>
      <c r="G37" s="8">
        <v>3.6</v>
      </c>
      <c r="H37" s="10">
        <f t="shared" si="4"/>
        <v>9.9999999999999867E-2</v>
      </c>
      <c r="I37" s="3"/>
      <c r="J37" s="3"/>
    </row>
    <row r="38" spans="1:10" x14ac:dyDescent="0.25">
      <c r="A38" s="3">
        <v>22</v>
      </c>
      <c r="B38" s="8">
        <f t="shared" si="3"/>
        <v>3.1</v>
      </c>
      <c r="C38" s="8">
        <f t="shared" si="1"/>
        <v>55.000000000000007</v>
      </c>
      <c r="D38" s="3"/>
      <c r="E38" s="8">
        <v>3.1</v>
      </c>
      <c r="F38" s="8">
        <v>3.1</v>
      </c>
      <c r="G38" s="8">
        <v>3.1</v>
      </c>
      <c r="H38" s="10">
        <f t="shared" si="4"/>
        <v>0</v>
      </c>
      <c r="I38" s="3"/>
      <c r="J38" s="3"/>
    </row>
    <row r="39" spans="1:10" x14ac:dyDescent="0.25">
      <c r="A39" s="3">
        <v>23</v>
      </c>
      <c r="B39" s="8">
        <f t="shared" si="3"/>
        <v>3.1</v>
      </c>
      <c r="C39" s="8">
        <f t="shared" si="1"/>
        <v>55.000000000000007</v>
      </c>
      <c r="D39" s="3"/>
      <c r="E39" s="8">
        <v>3.1</v>
      </c>
      <c r="F39" s="8">
        <v>3.1</v>
      </c>
      <c r="G39" s="8">
        <v>3.1</v>
      </c>
      <c r="H39" s="10">
        <f t="shared" si="4"/>
        <v>0</v>
      </c>
      <c r="I39" s="3"/>
      <c r="J39" s="3"/>
    </row>
    <row r="40" spans="1:10" x14ac:dyDescent="0.25">
      <c r="A40" s="3">
        <v>24</v>
      </c>
      <c r="B40" s="8">
        <f t="shared" si="3"/>
        <v>3.1</v>
      </c>
      <c r="C40" s="8">
        <f t="shared" si="1"/>
        <v>55.000000000000007</v>
      </c>
      <c r="D40" s="3"/>
      <c r="E40" s="8">
        <v>3.1</v>
      </c>
      <c r="F40" s="8">
        <v>3.1</v>
      </c>
      <c r="G40" s="8">
        <v>3.1</v>
      </c>
      <c r="H40" s="10">
        <f t="shared" si="4"/>
        <v>0</v>
      </c>
      <c r="I40" s="3"/>
      <c r="J40" s="3"/>
    </row>
    <row r="41" spans="1:10" x14ac:dyDescent="0.25">
      <c r="A41" s="3">
        <v>25</v>
      </c>
      <c r="B41" s="8">
        <f t="shared" si="3"/>
        <v>3.1</v>
      </c>
      <c r="C41" s="8">
        <f t="shared" si="1"/>
        <v>55.000000000000007</v>
      </c>
      <c r="D41" s="3"/>
      <c r="E41" s="8">
        <v>3.1</v>
      </c>
      <c r="F41" s="8">
        <v>3.1</v>
      </c>
      <c r="G41" s="8">
        <v>3.1</v>
      </c>
      <c r="H41" s="10">
        <f t="shared" si="4"/>
        <v>0</v>
      </c>
      <c r="I41" s="3"/>
      <c r="J41" s="3"/>
    </row>
    <row r="42" spans="1:10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</sheetData>
  <mergeCells count="1">
    <mergeCell ref="B1:E1"/>
  </mergeCells>
  <conditionalFormatting sqref="C17:C41">
    <cfRule type="iconSet" priority="2">
      <iconSet reverse="1">
        <cfvo type="percent" val="0"/>
        <cfvo type="num" val="$E$8" gte="0"/>
        <cfvo type="num" val="$H$8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ШаблонКартаШухарта</vt:lpstr>
      <vt:lpstr>черновик1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2020-03-25T10:05:32Z</dcterms:modified>
</cp:coreProperties>
</file>