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7A2D7E96-6E34-419A-AE5F-296B3A7E7977}"/>
  <workbookPr filterPrivacy="1" codeName="ЭтаКнига" defaultThemeVersion="124226"/>
  <bookViews>
    <workbookView xWindow="240" yWindow="105" windowWidth="14805" windowHeight="8010" activeTab="1"/>
  </bookViews>
  <sheets>
    <sheet name="настройка" sheetId="6" r:id="rId1"/>
    <sheet name="данные" sheetId="2" r:id="rId2"/>
    <sheet name="расчёт" sheetId="4" state="veryHidden" r:id="rId3"/>
    <sheet name="генерация" sheetId="1" state="hidden" r:id="rId4"/>
    <sheet name="справка" sheetId="5" r:id="rId5"/>
    <sheet name="ИДЕИ" sheetId="7" state="veryHidden" r:id="rId6"/>
    <sheet name="справочник" sheetId="3" state="veryHidden" r:id="rId7"/>
  </sheets>
  <calcPr calcId="125725"/>
</workbook>
</file>

<file path=xl/calcChain.xml><?xml version="1.0" encoding="utf-8"?>
<calcChain xmlns="http://schemas.openxmlformats.org/spreadsheetml/2006/main">
  <c r="P1" i="3"/>
  <c r="Q1"/>
  <c r="AI1" i="4"/>
  <c r="O7" i="6" l="1"/>
  <c r="V24" i="2" l="1"/>
  <c r="V23"/>
  <c r="V22"/>
  <c r="V21"/>
  <c r="V20"/>
  <c r="V19"/>
  <c r="V18"/>
  <c r="V17"/>
  <c r="V16"/>
  <c r="V15"/>
  <c r="V14"/>
  <c r="V13"/>
  <c r="V12"/>
  <c r="V11"/>
  <c r="V10"/>
  <c r="I151" i="4" l="1"/>
  <c r="AC4" i="6" l="1"/>
  <c r="O26" i="2"/>
  <c r="B10" i="4" l="1"/>
  <c r="W265"/>
  <c r="V265"/>
  <c r="U265"/>
  <c r="T265"/>
  <c r="S265"/>
  <c r="R265"/>
  <c r="Q265"/>
  <c r="P265"/>
  <c r="O265"/>
  <c r="N265"/>
  <c r="M265"/>
  <c r="L265"/>
  <c r="K265"/>
  <c r="J265"/>
  <c r="I265"/>
  <c r="A3" i="1" l="1"/>
  <c r="J98" i="4"/>
  <c r="DN20" i="1" l="1"/>
  <c r="DM20"/>
  <c r="DL20"/>
  <c r="DK20"/>
  <c r="DJ20"/>
  <c r="DI20"/>
  <c r="DH20"/>
  <c r="DG20"/>
  <c r="DF20"/>
  <c r="DE20"/>
  <c r="DD20"/>
  <c r="DC20"/>
  <c r="DB20"/>
  <c r="DA20"/>
  <c r="CZ20"/>
  <c r="CY20" l="1"/>
  <c r="CX20"/>
  <c r="CW20"/>
  <c r="CV20"/>
  <c r="CU20"/>
  <c r="CT20"/>
  <c r="CS20"/>
  <c r="CR20"/>
  <c r="CQ20"/>
  <c r="CP20"/>
  <c r="CO20"/>
  <c r="CN20"/>
  <c r="CM20"/>
  <c r="CL20"/>
  <c r="CK20"/>
  <c r="A137" i="2" l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I148" i="4"/>
  <c r="W151" l="1"/>
  <c r="V151"/>
  <c r="U151"/>
  <c r="T151"/>
  <c r="S151"/>
  <c r="R151"/>
  <c r="Q151"/>
  <c r="P151"/>
  <c r="O151"/>
  <c r="N151"/>
  <c r="M151"/>
  <c r="L151"/>
  <c r="K151"/>
  <c r="J151"/>
  <c r="B104" i="2"/>
  <c r="M212" i="4" l="1"/>
  <c r="V3" i="1"/>
  <c r="J25" i="2" l="1"/>
  <c r="F25" l="1"/>
  <c r="G25"/>
  <c r="V7" i="1" l="1"/>
  <c r="W140" i="4" l="1"/>
  <c r="V140"/>
  <c r="U140"/>
  <c r="T140"/>
  <c r="S140"/>
  <c r="R140"/>
  <c r="Q140"/>
  <c r="P140"/>
  <c r="O140"/>
  <c r="N140"/>
  <c r="M140"/>
  <c r="L140"/>
  <c r="K140"/>
  <c r="J140"/>
  <c r="I140"/>
  <c r="I135"/>
  <c r="W139" l="1"/>
  <c r="S139"/>
  <c r="O139"/>
  <c r="K139"/>
  <c r="U138"/>
  <c r="Q138"/>
  <c r="M138"/>
  <c r="V139"/>
  <c r="R139"/>
  <c r="N139"/>
  <c r="J139"/>
  <c r="T138"/>
  <c r="P138"/>
  <c r="L138"/>
  <c r="U139"/>
  <c r="Q139"/>
  <c r="M139"/>
  <c r="W138"/>
  <c r="S138"/>
  <c r="O138"/>
  <c r="K138"/>
  <c r="T139"/>
  <c r="P139"/>
  <c r="L139"/>
  <c r="V138"/>
  <c r="R138"/>
  <c r="N138"/>
  <c r="J138"/>
  <c r="I138"/>
  <c r="I139"/>
  <c r="I137"/>
  <c r="I136"/>
  <c r="K136"/>
  <c r="K137"/>
  <c r="J137"/>
  <c r="J136"/>
  <c r="W136"/>
  <c r="Q137"/>
  <c r="T137"/>
  <c r="S136"/>
  <c r="O136"/>
  <c r="L137"/>
  <c r="U137"/>
  <c r="R136"/>
  <c r="M137"/>
  <c r="N136"/>
  <c r="V136"/>
  <c r="P137"/>
  <c r="L136"/>
  <c r="P136"/>
  <c r="T136"/>
  <c r="N137"/>
  <c r="R137"/>
  <c r="V137"/>
  <c r="M136"/>
  <c r="Q136"/>
  <c r="U136"/>
  <c r="O137"/>
  <c r="S137"/>
  <c r="W137"/>
  <c r="S13"/>
  <c r="T13"/>
  <c r="T10" s="1"/>
  <c r="T268" s="1"/>
  <c r="U13"/>
  <c r="V13"/>
  <c r="W13"/>
  <c r="I12"/>
  <c r="I24"/>
  <c r="J24"/>
  <c r="K24"/>
  <c r="L24"/>
  <c r="M24"/>
  <c r="N24"/>
  <c r="O24"/>
  <c r="P24"/>
  <c r="Q24"/>
  <c r="R24"/>
  <c r="S24"/>
  <c r="T24"/>
  <c r="U24"/>
  <c r="V24"/>
  <c r="W24"/>
  <c r="I25"/>
  <c r="J25"/>
  <c r="K25"/>
  <c r="L25"/>
  <c r="M25"/>
  <c r="N25"/>
  <c r="O25"/>
  <c r="P25"/>
  <c r="Q25"/>
  <c r="R25"/>
  <c r="S25"/>
  <c r="T25"/>
  <c r="U25"/>
  <c r="V25"/>
  <c r="W25"/>
  <c r="J12"/>
  <c r="K12"/>
  <c r="L12"/>
  <c r="M12"/>
  <c r="N12"/>
  <c r="O12"/>
  <c r="P12"/>
  <c r="Q12"/>
  <c r="R12"/>
  <c r="S12"/>
  <c r="T12"/>
  <c r="U12"/>
  <c r="V12"/>
  <c r="W12"/>
  <c r="I96"/>
  <c r="P13"/>
  <c r="L13"/>
  <c r="R13"/>
  <c r="N13"/>
  <c r="M13"/>
  <c r="Q13"/>
  <c r="J13"/>
  <c r="O13"/>
  <c r="K13"/>
  <c r="I13"/>
  <c r="N10" l="1"/>
  <c r="N268" s="1"/>
  <c r="Q10"/>
  <c r="Q268" s="1"/>
  <c r="M10"/>
  <c r="K10"/>
  <c r="I10"/>
  <c r="Q144"/>
  <c r="L18" i="1" s="1"/>
  <c r="O17"/>
  <c r="DK19"/>
  <c r="DK18"/>
  <c r="I144" i="4"/>
  <c r="D18" i="1" s="1"/>
  <c r="K144" i="4"/>
  <c r="F18" i="1" s="1"/>
  <c r="J144" i="4"/>
  <c r="E18" i="1" s="1"/>
  <c r="W10" i="4"/>
  <c r="W268" s="1"/>
  <c r="W144"/>
  <c r="R18" i="1" s="1"/>
  <c r="S10" i="4"/>
  <c r="S268" s="1"/>
  <c r="S144"/>
  <c r="N18" i="1" s="1"/>
  <c r="V10" i="4"/>
  <c r="V268" s="1"/>
  <c r="V144"/>
  <c r="Q18" i="1" s="1"/>
  <c r="U10" i="4"/>
  <c r="U268" s="1"/>
  <c r="U144"/>
  <c r="P18" i="1" s="1"/>
  <c r="T144" i="4"/>
  <c r="O18" i="1" s="1"/>
  <c r="P10" i="4"/>
  <c r="P268" s="1"/>
  <c r="P144"/>
  <c r="K18" i="1" s="1"/>
  <c r="R10" i="4"/>
  <c r="R268" s="1"/>
  <c r="R144"/>
  <c r="M18" i="1" s="1"/>
  <c r="O10" i="4"/>
  <c r="O268" s="1"/>
  <c r="O144"/>
  <c r="J18" i="1" s="1"/>
  <c r="N144" i="4"/>
  <c r="I18" i="1" s="1"/>
  <c r="L10" i="4"/>
  <c r="L268" s="1"/>
  <c r="L144"/>
  <c r="M144"/>
  <c r="H18" i="1" s="1"/>
  <c r="J10" i="4"/>
  <c r="J268" s="1"/>
  <c r="I26"/>
  <c r="V26"/>
  <c r="R26"/>
  <c r="J26"/>
  <c r="T26"/>
  <c r="P26"/>
  <c r="L26"/>
  <c r="U26"/>
  <c r="Q26"/>
  <c r="M26"/>
  <c r="N26"/>
  <c r="W26"/>
  <c r="S26"/>
  <c r="O26"/>
  <c r="K26"/>
  <c r="I17" i="1" l="1"/>
  <c r="DE19"/>
  <c r="DE18"/>
  <c r="DH19"/>
  <c r="L17"/>
  <c r="DH18"/>
  <c r="H17"/>
  <c r="M268" i="4"/>
  <c r="D17" i="1"/>
  <c r="I268" i="4"/>
  <c r="DB18" i="1"/>
  <c r="K268" i="4"/>
  <c r="DD19" i="1"/>
  <c r="DD18"/>
  <c r="DB19"/>
  <c r="CZ18"/>
  <c r="F17"/>
  <c r="CZ19"/>
  <c r="J17"/>
  <c r="DF18"/>
  <c r="DF19"/>
  <c r="K17"/>
  <c r="DG19"/>
  <c r="DG18"/>
  <c r="P17"/>
  <c r="DL18"/>
  <c r="DL19"/>
  <c r="N17"/>
  <c r="DJ18"/>
  <c r="DJ19"/>
  <c r="M17"/>
  <c r="DI19"/>
  <c r="DI18"/>
  <c r="Q17"/>
  <c r="DM19"/>
  <c r="DM18"/>
  <c r="R17"/>
  <c r="DN19"/>
  <c r="DN18"/>
  <c r="E17"/>
  <c r="DA19"/>
  <c r="DA18"/>
  <c r="G17"/>
  <c r="DC19"/>
  <c r="DC18"/>
  <c r="AA78" i="4"/>
  <c r="AA77"/>
  <c r="AA76"/>
  <c r="AA75"/>
  <c r="AA74"/>
  <c r="AA73"/>
  <c r="AA72"/>
  <c r="AA71"/>
  <c r="AA70"/>
  <c r="AA69"/>
  <c r="AA68"/>
  <c r="AA65"/>
  <c r="I64"/>
  <c r="AA66"/>
  <c r="AA64"/>
  <c r="AA67"/>
  <c r="R64"/>
  <c r="AC64" l="1"/>
  <c r="AD64"/>
  <c r="AE77" l="1"/>
  <c r="AE73"/>
  <c r="AE69"/>
  <c r="AE65"/>
  <c r="AA11" i="2" s="1"/>
  <c r="AE72" i="4"/>
  <c r="AE68"/>
  <c r="AE75"/>
  <c r="AE71"/>
  <c r="AE67"/>
  <c r="AA13" i="2" s="1"/>
  <c r="AE78" i="4"/>
  <c r="AE74"/>
  <c r="AE70"/>
  <c r="AE66"/>
  <c r="AA12" i="2" s="1"/>
  <c r="AE76" i="4"/>
  <c r="AE64"/>
  <c r="AA10" i="2" s="1"/>
  <c r="I110" i="4"/>
  <c r="I109"/>
  <c r="I108"/>
  <c r="I107"/>
  <c r="I106"/>
  <c r="I105"/>
  <c r="I104"/>
  <c r="I103"/>
  <c r="I102"/>
  <c r="I101"/>
  <c r="I100"/>
  <c r="I99"/>
  <c r="I98"/>
  <c r="I97"/>
  <c r="W110"/>
  <c r="V110"/>
  <c r="U110"/>
  <c r="T110"/>
  <c r="S110"/>
  <c r="R110"/>
  <c r="Q110"/>
  <c r="P110"/>
  <c r="O110"/>
  <c r="N110"/>
  <c r="M110"/>
  <c r="L110"/>
  <c r="K110"/>
  <c r="J110"/>
  <c r="W109"/>
  <c r="V109"/>
  <c r="U109"/>
  <c r="T109"/>
  <c r="S109"/>
  <c r="R109"/>
  <c r="Q109"/>
  <c r="P109"/>
  <c r="O109"/>
  <c r="N109"/>
  <c r="M109"/>
  <c r="L109"/>
  <c r="K109"/>
  <c r="J109"/>
  <c r="W108"/>
  <c r="V108"/>
  <c r="U108"/>
  <c r="T108"/>
  <c r="S108"/>
  <c r="R108"/>
  <c r="Q108"/>
  <c r="P108"/>
  <c r="O108"/>
  <c r="N108"/>
  <c r="M108"/>
  <c r="L108"/>
  <c r="K108"/>
  <c r="J108"/>
  <c r="W107"/>
  <c r="V107"/>
  <c r="U107"/>
  <c r="T107"/>
  <c r="S107"/>
  <c r="R107"/>
  <c r="Q107"/>
  <c r="P107"/>
  <c r="O107"/>
  <c r="N107"/>
  <c r="M107"/>
  <c r="L107"/>
  <c r="K107"/>
  <c r="J107"/>
  <c r="W106"/>
  <c r="V106"/>
  <c r="U106"/>
  <c r="T106"/>
  <c r="S106"/>
  <c r="R106"/>
  <c r="Q106"/>
  <c r="P106"/>
  <c r="O106"/>
  <c r="N106"/>
  <c r="M106"/>
  <c r="L106"/>
  <c r="K106"/>
  <c r="J106"/>
  <c r="W105"/>
  <c r="V105"/>
  <c r="U105"/>
  <c r="T105"/>
  <c r="S105"/>
  <c r="R105"/>
  <c r="Q105"/>
  <c r="P105"/>
  <c r="O105"/>
  <c r="N105"/>
  <c r="M105"/>
  <c r="L105"/>
  <c r="K105"/>
  <c r="J105"/>
  <c r="W104"/>
  <c r="V104"/>
  <c r="U104"/>
  <c r="T104"/>
  <c r="S104"/>
  <c r="R104"/>
  <c r="Q104"/>
  <c r="P104"/>
  <c r="O104"/>
  <c r="N104"/>
  <c r="M104"/>
  <c r="L104"/>
  <c r="K104"/>
  <c r="J104"/>
  <c r="W103"/>
  <c r="V103"/>
  <c r="U103"/>
  <c r="T103"/>
  <c r="S103"/>
  <c r="R103"/>
  <c r="Q103"/>
  <c r="P103"/>
  <c r="O103"/>
  <c r="N103"/>
  <c r="M103"/>
  <c r="L103"/>
  <c r="K103"/>
  <c r="J103"/>
  <c r="W102"/>
  <c r="V102"/>
  <c r="U102"/>
  <c r="T102"/>
  <c r="S102"/>
  <c r="R102"/>
  <c r="Q102"/>
  <c r="P102"/>
  <c r="O102"/>
  <c r="N102"/>
  <c r="M102"/>
  <c r="L102"/>
  <c r="K102"/>
  <c r="J102"/>
  <c r="W101"/>
  <c r="V101"/>
  <c r="U101"/>
  <c r="T101"/>
  <c r="S101"/>
  <c r="R101"/>
  <c r="Q101"/>
  <c r="P101"/>
  <c r="O101"/>
  <c r="N101"/>
  <c r="M101"/>
  <c r="L101"/>
  <c r="K101"/>
  <c r="J101"/>
  <c r="W100"/>
  <c r="V100"/>
  <c r="U100"/>
  <c r="T100"/>
  <c r="S100"/>
  <c r="R100"/>
  <c r="Q100"/>
  <c r="P100"/>
  <c r="O100"/>
  <c r="N100"/>
  <c r="M100"/>
  <c r="L100"/>
  <c r="K100"/>
  <c r="J100"/>
  <c r="W99"/>
  <c r="V99"/>
  <c r="U99"/>
  <c r="T99"/>
  <c r="S99"/>
  <c r="R99"/>
  <c r="Q99"/>
  <c r="P99"/>
  <c r="O99"/>
  <c r="N99"/>
  <c r="M99"/>
  <c r="L99"/>
  <c r="K99"/>
  <c r="J99"/>
  <c r="W98"/>
  <c r="V98"/>
  <c r="U98"/>
  <c r="T98"/>
  <c r="S98"/>
  <c r="R98"/>
  <c r="Q98"/>
  <c r="P98"/>
  <c r="O98"/>
  <c r="N98"/>
  <c r="M98"/>
  <c r="L98"/>
  <c r="K98"/>
  <c r="W97"/>
  <c r="V97"/>
  <c r="U97"/>
  <c r="T97"/>
  <c r="S97"/>
  <c r="R97"/>
  <c r="Q97"/>
  <c r="P97"/>
  <c r="O97"/>
  <c r="N97"/>
  <c r="M97"/>
  <c r="L97"/>
  <c r="K97"/>
  <c r="J97"/>
  <c r="W96"/>
  <c r="V96"/>
  <c r="U96"/>
  <c r="T96"/>
  <c r="S96"/>
  <c r="R96"/>
  <c r="Q96"/>
  <c r="P96"/>
  <c r="O96"/>
  <c r="N96"/>
  <c r="M96"/>
  <c r="L96"/>
  <c r="K96"/>
  <c r="J96"/>
  <c r="I11" l="1"/>
  <c r="M11"/>
  <c r="Q11"/>
  <c r="U11"/>
  <c r="J11"/>
  <c r="J58" s="1"/>
  <c r="N11"/>
  <c r="R11"/>
  <c r="V11"/>
  <c r="K11"/>
  <c r="O11"/>
  <c r="S11"/>
  <c r="W11"/>
  <c r="L11"/>
  <c r="P11"/>
  <c r="T11"/>
  <c r="P26" i="2"/>
  <c r="Q26"/>
  <c r="R26"/>
  <c r="S26"/>
  <c r="L25"/>
  <c r="N26"/>
  <c r="M26"/>
  <c r="L26"/>
  <c r="I68" i="4" l="1"/>
  <c r="AJ9" i="1"/>
  <c r="W58" i="4"/>
  <c r="AI9" i="1"/>
  <c r="V58" i="4"/>
  <c r="AH9" i="1"/>
  <c r="U58" i="4"/>
  <c r="AG9" i="1"/>
  <c r="T58" i="4"/>
  <c r="AF9" i="1"/>
  <c r="S58" i="4"/>
  <c r="AE9" i="1"/>
  <c r="R58" i="4"/>
  <c r="AD9" i="1"/>
  <c r="Q58" i="4"/>
  <c r="AC9" i="1"/>
  <c r="P58" i="4"/>
  <c r="AB9" i="1"/>
  <c r="O58" i="4"/>
  <c r="AA9" i="1"/>
  <c r="N58" i="4"/>
  <c r="Z9" i="1"/>
  <c r="M58" i="4"/>
  <c r="X9" i="1"/>
  <c r="K58" i="4"/>
  <c r="V9" i="1"/>
  <c r="I58" i="4"/>
  <c r="Y9" i="1"/>
  <c r="L58" i="4"/>
  <c r="W9" i="1"/>
  <c r="W27" i="4"/>
  <c r="V27"/>
  <c r="U27"/>
  <c r="T27"/>
  <c r="S27"/>
  <c r="V4" i="1"/>
  <c r="R27" i="4"/>
  <c r="Q27"/>
  <c r="J27"/>
  <c r="N27"/>
  <c r="M27"/>
  <c r="P27"/>
  <c r="O27"/>
  <c r="K27"/>
  <c r="L27"/>
  <c r="I27"/>
  <c r="S77"/>
  <c r="AF15" i="1" s="1"/>
  <c r="T77" i="4"/>
  <c r="AG15" i="1" s="1"/>
  <c r="U77" i="4"/>
  <c r="AH15" i="1" s="1"/>
  <c r="V77" i="4"/>
  <c r="AI15" i="1" s="1"/>
  <c r="W77" i="4"/>
  <c r="AJ15" i="1" s="1"/>
  <c r="R77" i="4"/>
  <c r="AE15" i="1" s="1"/>
  <c r="Q77" i="4"/>
  <c r="AD15" i="1" s="1"/>
  <c r="P77" i="4"/>
  <c r="AC15" i="1" s="1"/>
  <c r="O77" i="4"/>
  <c r="AB15" i="1" s="1"/>
  <c r="N77" i="4"/>
  <c r="AA15" i="1" s="1"/>
  <c r="M77" i="4"/>
  <c r="Z15" i="1" s="1"/>
  <c r="L77" i="4"/>
  <c r="Y15" i="1" s="1"/>
  <c r="K77" i="4"/>
  <c r="X15" i="1" s="1"/>
  <c r="J77" i="4"/>
  <c r="W15" i="1" s="1"/>
  <c r="I77" i="4"/>
  <c r="V15" i="1" s="1"/>
  <c r="W78" i="4" l="1"/>
  <c r="S78"/>
  <c r="V78"/>
  <c r="U78"/>
  <c r="T78"/>
  <c r="P78"/>
  <c r="Q78"/>
  <c r="O78"/>
  <c r="N78"/>
  <c r="M78"/>
  <c r="L78"/>
  <c r="J78"/>
  <c r="K78"/>
  <c r="I78"/>
  <c r="I80"/>
  <c r="R78"/>
  <c r="B902" i="3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W64" i="4"/>
  <c r="V64"/>
  <c r="U64"/>
  <c r="T64"/>
  <c r="O64"/>
  <c r="K64"/>
  <c r="P64"/>
  <c r="L64"/>
  <c r="M64"/>
  <c r="Q64"/>
  <c r="N64"/>
  <c r="J64"/>
  <c r="I81" l="1"/>
  <c r="I82" s="1"/>
  <c r="S64"/>
  <c r="I45"/>
  <c r="I86" l="1" a="1"/>
  <c r="I90" s="1"/>
  <c r="I14"/>
  <c r="B12" s="1"/>
  <c r="U14" a="1"/>
  <c r="M14" a="1"/>
  <c r="Q14" a="1"/>
  <c r="I65"/>
  <c r="I66"/>
  <c r="J897" i="3"/>
  <c r="J833"/>
  <c r="J769"/>
  <c r="J872"/>
  <c r="J808"/>
  <c r="J744"/>
  <c r="J798"/>
  <c r="J843"/>
  <c r="J882"/>
  <c r="J754"/>
  <c r="J791"/>
  <c r="J869"/>
  <c r="J741"/>
  <c r="J844"/>
  <c r="J780"/>
  <c r="J870"/>
  <c r="J755"/>
  <c r="J799"/>
  <c r="J889"/>
  <c r="J864"/>
  <c r="J782"/>
  <c r="J866"/>
  <c r="J775"/>
  <c r="J877"/>
  <c r="J749"/>
  <c r="J788"/>
  <c r="J899"/>
  <c r="J880"/>
  <c r="J898"/>
  <c r="J739"/>
  <c r="J765"/>
  <c r="J740"/>
  <c r="J778"/>
  <c r="J849"/>
  <c r="J785"/>
  <c r="J888"/>
  <c r="J824"/>
  <c r="J760"/>
  <c r="J830"/>
  <c r="J875"/>
  <c r="J747"/>
  <c r="J786"/>
  <c r="J823"/>
  <c r="J885"/>
  <c r="J821"/>
  <c r="J757"/>
  <c r="J860"/>
  <c r="J796"/>
  <c r="J902"/>
  <c r="J742"/>
  <c r="J787"/>
  <c r="J826"/>
  <c r="J831"/>
  <c r="J783"/>
  <c r="J733"/>
  <c r="J841"/>
  <c r="J777"/>
  <c r="J752"/>
  <c r="J814"/>
  <c r="J770"/>
  <c r="J893"/>
  <c r="J868"/>
  <c r="J803"/>
  <c r="J865"/>
  <c r="J801"/>
  <c r="J737"/>
  <c r="J840"/>
  <c r="J776"/>
  <c r="J862"/>
  <c r="J734"/>
  <c r="J779"/>
  <c r="J818"/>
  <c r="J855"/>
  <c r="J901"/>
  <c r="J837"/>
  <c r="J773"/>
  <c r="J876"/>
  <c r="J812"/>
  <c r="J748"/>
  <c r="J806"/>
  <c r="J819"/>
  <c r="J858"/>
  <c r="J863"/>
  <c r="J847"/>
  <c r="J735"/>
  <c r="J857"/>
  <c r="J793"/>
  <c r="J896"/>
  <c r="J832"/>
  <c r="J768"/>
  <c r="J846"/>
  <c r="J891"/>
  <c r="J763"/>
  <c r="J802"/>
  <c r="J839"/>
  <c r="J758"/>
  <c r="J815"/>
  <c r="J845"/>
  <c r="J781"/>
  <c r="J884"/>
  <c r="J820"/>
  <c r="J756"/>
  <c r="J822"/>
  <c r="J835"/>
  <c r="J842"/>
  <c r="J881"/>
  <c r="J817"/>
  <c r="J753"/>
  <c r="J856"/>
  <c r="J792"/>
  <c r="J894"/>
  <c r="J766"/>
  <c r="J811"/>
  <c r="J850"/>
  <c r="J887"/>
  <c r="J759"/>
  <c r="J853"/>
  <c r="J789"/>
  <c r="J892"/>
  <c r="J828"/>
  <c r="J764"/>
  <c r="J838"/>
  <c r="J851"/>
  <c r="J890"/>
  <c r="J762"/>
  <c r="J767"/>
  <c r="J895"/>
  <c r="J873"/>
  <c r="J809"/>
  <c r="J745"/>
  <c r="J848"/>
  <c r="J784"/>
  <c r="J878"/>
  <c r="J750"/>
  <c r="J795"/>
  <c r="J834"/>
  <c r="J871"/>
  <c r="J743"/>
  <c r="J746"/>
  <c r="J861"/>
  <c r="J797"/>
  <c r="J900"/>
  <c r="J836"/>
  <c r="J772"/>
  <c r="J854"/>
  <c r="J867"/>
  <c r="J874"/>
  <c r="J751"/>
  <c r="J805"/>
  <c r="J883"/>
  <c r="J794"/>
  <c r="J774"/>
  <c r="J825"/>
  <c r="J761"/>
  <c r="J800"/>
  <c r="J736"/>
  <c r="J827"/>
  <c r="J738"/>
  <c r="J810"/>
  <c r="J813"/>
  <c r="J852"/>
  <c r="J886"/>
  <c r="J771"/>
  <c r="J879"/>
  <c r="J816"/>
  <c r="J859"/>
  <c r="J807"/>
  <c r="J829"/>
  <c r="J804"/>
  <c r="J790"/>
  <c r="J87" i="4" l="1"/>
  <c r="I87"/>
  <c r="I88"/>
  <c r="E67" i="2" s="1"/>
  <c r="J86" i="4"/>
  <c r="I86"/>
  <c r="J89"/>
  <c r="I89"/>
  <c r="J90"/>
  <c r="J88"/>
  <c r="V14"/>
  <c r="U14"/>
  <c r="W14"/>
  <c r="Q14"/>
  <c r="R14"/>
  <c r="I19"/>
  <c r="L19"/>
  <c r="P19"/>
  <c r="R19"/>
  <c r="S19"/>
  <c r="T19"/>
  <c r="Q19"/>
  <c r="V19"/>
  <c r="W19"/>
  <c r="M19"/>
  <c r="J19"/>
  <c r="K19"/>
  <c r="U19"/>
  <c r="N19"/>
  <c r="O19"/>
  <c r="N14"/>
  <c r="M14"/>
  <c r="N210"/>
  <c r="V67"/>
  <c r="I67"/>
  <c r="K67"/>
  <c r="M67"/>
  <c r="O67"/>
  <c r="W67"/>
  <c r="P67"/>
  <c r="N67"/>
  <c r="L67"/>
  <c r="S67"/>
  <c r="R67"/>
  <c r="U67"/>
  <c r="Q67"/>
  <c r="T67"/>
  <c r="J67"/>
  <c r="D12"/>
  <c r="I92" l="1"/>
  <c r="I94" s="1"/>
  <c r="M89"/>
  <c r="E68" i="2" s="1"/>
  <c r="Q86" i="4"/>
  <c r="I16"/>
  <c r="I20"/>
  <c r="Q20"/>
  <c r="L20"/>
  <c r="J20"/>
  <c r="M20"/>
  <c r="W20"/>
  <c r="W23" s="1"/>
  <c r="V20"/>
  <c r="T20"/>
  <c r="S20"/>
  <c r="R20"/>
  <c r="U20"/>
  <c r="P20"/>
  <c r="O20"/>
  <c r="N20"/>
  <c r="K20"/>
  <c r="O209"/>
  <c r="T22"/>
  <c r="S22"/>
  <c r="R22"/>
  <c r="U22"/>
  <c r="P22"/>
  <c r="O22"/>
  <c r="N22"/>
  <c r="I22"/>
  <c r="Q22"/>
  <c r="L22"/>
  <c r="K22"/>
  <c r="J22"/>
  <c r="M22"/>
  <c r="W22"/>
  <c r="V22"/>
  <c r="W21"/>
  <c r="V21"/>
  <c r="Q21"/>
  <c r="N21"/>
  <c r="T21"/>
  <c r="U21"/>
  <c r="J21"/>
  <c r="M21"/>
  <c r="P21"/>
  <c r="S21"/>
  <c r="S23" s="1"/>
  <c r="I21"/>
  <c r="O21"/>
  <c r="L21"/>
  <c r="R21"/>
  <c r="J16"/>
  <c r="K21"/>
  <c r="J104" i="2"/>
  <c r="O92" i="4"/>
  <c r="S86"/>
  <c r="T86"/>
  <c r="E75" i="2"/>
  <c r="E74"/>
  <c r="E73"/>
  <c r="G75" i="4"/>
  <c r="E72" i="2"/>
  <c r="Q92" i="4"/>
  <c r="R92"/>
  <c r="W92"/>
  <c r="U92"/>
  <c r="V92"/>
  <c r="P92"/>
  <c r="N92"/>
  <c r="N131" s="1"/>
  <c r="N132" s="1"/>
  <c r="M92"/>
  <c r="M131" s="1"/>
  <c r="M132" s="1"/>
  <c r="K92"/>
  <c r="K131" s="1"/>
  <c r="S92"/>
  <c r="L92"/>
  <c r="L131" s="1"/>
  <c r="L132" s="1"/>
  <c r="J92"/>
  <c r="J131" s="1"/>
  <c r="O86"/>
  <c r="N86"/>
  <c r="T92"/>
  <c r="J52"/>
  <c r="J53" s="1"/>
  <c r="K52"/>
  <c r="K53" s="1"/>
  <c r="L52"/>
  <c r="L53" s="1"/>
  <c r="M52"/>
  <c r="M53" s="1"/>
  <c r="N52"/>
  <c r="N53" s="1"/>
  <c r="O52"/>
  <c r="O53" s="1"/>
  <c r="P52"/>
  <c r="P53" s="1"/>
  <c r="Q52"/>
  <c r="Q53" s="1"/>
  <c r="R52"/>
  <c r="R53" s="1"/>
  <c r="S52"/>
  <c r="S53" s="1"/>
  <c r="T52"/>
  <c r="T53" s="1"/>
  <c r="U52"/>
  <c r="U53" s="1"/>
  <c r="V52"/>
  <c r="V53" s="1"/>
  <c r="W52"/>
  <c r="W53" s="1"/>
  <c r="D33"/>
  <c r="D51"/>
  <c r="D25"/>
  <c r="D59"/>
  <c r="D14"/>
  <c r="D42"/>
  <c r="D32"/>
  <c r="D16"/>
  <c r="D50"/>
  <c r="D40"/>
  <c r="D18"/>
  <c r="D58"/>
  <c r="D48"/>
  <c r="D20"/>
  <c r="D34"/>
  <c r="D56"/>
  <c r="D22"/>
  <c r="D39"/>
  <c r="D24"/>
  <c r="D47"/>
  <c r="D37"/>
  <c r="D55"/>
  <c r="D45"/>
  <c r="D31"/>
  <c r="D30"/>
  <c r="D38"/>
  <c r="D13"/>
  <c r="D52"/>
  <c r="D54"/>
  <c r="D62"/>
  <c r="D41"/>
  <c r="D43"/>
  <c r="D57"/>
  <c r="D28"/>
  <c r="D29"/>
  <c r="D26"/>
  <c r="D27"/>
  <c r="D53"/>
  <c r="D61"/>
  <c r="D44"/>
  <c r="D46"/>
  <c r="D15"/>
  <c r="D17"/>
  <c r="D19"/>
  <c r="D21"/>
  <c r="D23"/>
  <c r="D36"/>
  <c r="D60"/>
  <c r="D35"/>
  <c r="D49"/>
  <c r="I131" l="1"/>
  <c r="I132" s="1"/>
  <c r="V16" i="1" s="1"/>
  <c r="O131" i="4"/>
  <c r="O132" s="1"/>
  <c r="T23"/>
  <c r="U23"/>
  <c r="V23"/>
  <c r="L125"/>
  <c r="L121"/>
  <c r="L117"/>
  <c r="L126"/>
  <c r="L122"/>
  <c r="L127"/>
  <c r="L119"/>
  <c r="L114"/>
  <c r="L128"/>
  <c r="L120"/>
  <c r="L115"/>
  <c r="L123"/>
  <c r="L116"/>
  <c r="L124"/>
  <c r="L118"/>
  <c r="N127"/>
  <c r="N123"/>
  <c r="N119"/>
  <c r="N115"/>
  <c r="N128"/>
  <c r="N124"/>
  <c r="N121"/>
  <c r="N116"/>
  <c r="N122"/>
  <c r="N117"/>
  <c r="N125"/>
  <c r="N118"/>
  <c r="N126"/>
  <c r="N120"/>
  <c r="N114"/>
  <c r="W128"/>
  <c r="W124"/>
  <c r="W120"/>
  <c r="W116"/>
  <c r="W125"/>
  <c r="W121"/>
  <c r="W122"/>
  <c r="W119"/>
  <c r="W114"/>
  <c r="W123"/>
  <c r="W115"/>
  <c r="W126"/>
  <c r="W117"/>
  <c r="W127"/>
  <c r="W118"/>
  <c r="S128"/>
  <c r="S124"/>
  <c r="S120"/>
  <c r="S116"/>
  <c r="S125"/>
  <c r="S121"/>
  <c r="S126"/>
  <c r="S115"/>
  <c r="S127"/>
  <c r="S117"/>
  <c r="S122"/>
  <c r="S118"/>
  <c r="S123"/>
  <c r="S119"/>
  <c r="S114"/>
  <c r="P125"/>
  <c r="P121"/>
  <c r="P117"/>
  <c r="P126"/>
  <c r="P122"/>
  <c r="P123"/>
  <c r="P118"/>
  <c r="P124"/>
  <c r="P119"/>
  <c r="P114"/>
  <c r="P127"/>
  <c r="P120"/>
  <c r="P115"/>
  <c r="P128"/>
  <c r="P116"/>
  <c r="R127"/>
  <c r="R123"/>
  <c r="R119"/>
  <c r="R115"/>
  <c r="R128"/>
  <c r="R124"/>
  <c r="R125"/>
  <c r="R120"/>
  <c r="R114"/>
  <c r="R126"/>
  <c r="R116"/>
  <c r="R121"/>
  <c r="R117"/>
  <c r="R122"/>
  <c r="R118"/>
  <c r="I126"/>
  <c r="I122"/>
  <c r="I118"/>
  <c r="I127"/>
  <c r="I123"/>
  <c r="I124"/>
  <c r="I121"/>
  <c r="I116"/>
  <c r="I125"/>
  <c r="I117"/>
  <c r="I128"/>
  <c r="I119"/>
  <c r="I120"/>
  <c r="I115"/>
  <c r="T125"/>
  <c r="T121"/>
  <c r="T117"/>
  <c r="T126"/>
  <c r="T122"/>
  <c r="T127"/>
  <c r="T116"/>
  <c r="T128"/>
  <c r="T118"/>
  <c r="T123"/>
  <c r="T119"/>
  <c r="T114"/>
  <c r="T124"/>
  <c r="T120"/>
  <c r="T115"/>
  <c r="K128"/>
  <c r="K124"/>
  <c r="K120"/>
  <c r="K116"/>
  <c r="K125"/>
  <c r="K126"/>
  <c r="K118"/>
  <c r="K127"/>
  <c r="K119"/>
  <c r="K114"/>
  <c r="K122"/>
  <c r="K121"/>
  <c r="K115"/>
  <c r="K123"/>
  <c r="K117"/>
  <c r="V127"/>
  <c r="V123"/>
  <c r="V119"/>
  <c r="V115"/>
  <c r="V128"/>
  <c r="V124"/>
  <c r="V121"/>
  <c r="V118"/>
  <c r="V122"/>
  <c r="V120"/>
  <c r="V114"/>
  <c r="V125"/>
  <c r="V116"/>
  <c r="V126"/>
  <c r="V117"/>
  <c r="Q126"/>
  <c r="Q122"/>
  <c r="Q118"/>
  <c r="Q114"/>
  <c r="Q127"/>
  <c r="Q123"/>
  <c r="Q124"/>
  <c r="Q119"/>
  <c r="Q125"/>
  <c r="Q120"/>
  <c r="Q115"/>
  <c r="Q128"/>
  <c r="Q116"/>
  <c r="Q121"/>
  <c r="Q117"/>
  <c r="J127"/>
  <c r="J123"/>
  <c r="J119"/>
  <c r="J115"/>
  <c r="J128"/>
  <c r="J124"/>
  <c r="J125"/>
  <c r="J117"/>
  <c r="J126"/>
  <c r="J118"/>
  <c r="J120"/>
  <c r="J114"/>
  <c r="J122"/>
  <c r="J121"/>
  <c r="J116"/>
  <c r="M126"/>
  <c r="M122"/>
  <c r="M118"/>
  <c r="M114"/>
  <c r="M127"/>
  <c r="M123"/>
  <c r="M128"/>
  <c r="M120"/>
  <c r="M115"/>
  <c r="M121"/>
  <c r="M116"/>
  <c r="M124"/>
  <c r="M117"/>
  <c r="M125"/>
  <c r="M119"/>
  <c r="U126"/>
  <c r="U122"/>
  <c r="U118"/>
  <c r="U114"/>
  <c r="U127"/>
  <c r="U123"/>
  <c r="U128"/>
  <c r="U117"/>
  <c r="U121"/>
  <c r="U119"/>
  <c r="U124"/>
  <c r="U120"/>
  <c r="U115"/>
  <c r="U125"/>
  <c r="U116"/>
  <c r="O128"/>
  <c r="O124"/>
  <c r="O120"/>
  <c r="O116"/>
  <c r="O125"/>
  <c r="O121"/>
  <c r="O122"/>
  <c r="O117"/>
  <c r="O123"/>
  <c r="O118"/>
  <c r="O126"/>
  <c r="O119"/>
  <c r="O114"/>
  <c r="O127"/>
  <c r="O115"/>
  <c r="I114"/>
  <c r="I270"/>
  <c r="J270" s="1"/>
  <c r="L104" i="2" s="1"/>
  <c r="N104" s="1"/>
  <c r="T154" i="4"/>
  <c r="K154"/>
  <c r="Q154"/>
  <c r="O154"/>
  <c r="L154"/>
  <c r="N154"/>
  <c r="W154"/>
  <c r="CY18" i="1"/>
  <c r="CY19"/>
  <c r="V154" i="4"/>
  <c r="J154"/>
  <c r="M154"/>
  <c r="U154"/>
  <c r="S154"/>
  <c r="P154"/>
  <c r="R154"/>
  <c r="I154"/>
  <c r="I93"/>
  <c r="E76" i="2"/>
  <c r="W131" i="4"/>
  <c r="T131"/>
  <c r="S131"/>
  <c r="P131"/>
  <c r="R131"/>
  <c r="V131"/>
  <c r="U131"/>
  <c r="Q131"/>
  <c r="Q94"/>
  <c r="Q93"/>
  <c r="R93"/>
  <c r="O93"/>
  <c r="O94"/>
  <c r="R94"/>
  <c r="W94"/>
  <c r="L94"/>
  <c r="W93"/>
  <c r="M94"/>
  <c r="U93"/>
  <c r="V93"/>
  <c r="V94"/>
  <c r="K93"/>
  <c r="K94"/>
  <c r="J94"/>
  <c r="J93"/>
  <c r="U94"/>
  <c r="M93"/>
  <c r="S93"/>
  <c r="P94"/>
  <c r="P93"/>
  <c r="S94"/>
  <c r="L93"/>
  <c r="N94"/>
  <c r="N93"/>
  <c r="N87"/>
  <c r="T94"/>
  <c r="T93"/>
  <c r="O87"/>
  <c r="I52"/>
  <c r="I53" s="1"/>
  <c r="I54" s="1"/>
  <c r="I55" s="1"/>
  <c r="W45"/>
  <c r="W46" s="1"/>
  <c r="V45"/>
  <c r="V46" s="1"/>
  <c r="U45"/>
  <c r="U46" s="1"/>
  <c r="T45"/>
  <c r="T46" s="1"/>
  <c r="S45"/>
  <c r="S46" s="1"/>
  <c r="R45"/>
  <c r="R46" s="1"/>
  <c r="Q45"/>
  <c r="P45"/>
  <c r="P46" s="1"/>
  <c r="O45"/>
  <c r="O46" s="1"/>
  <c r="N45"/>
  <c r="N46" s="1"/>
  <c r="M45"/>
  <c r="L45"/>
  <c r="L46" s="1"/>
  <c r="K45"/>
  <c r="J45"/>
  <c r="I46"/>
  <c r="W40"/>
  <c r="V40"/>
  <c r="U40"/>
  <c r="T40"/>
  <c r="S40"/>
  <c r="R40"/>
  <c r="Q40"/>
  <c r="P40"/>
  <c r="O40"/>
  <c r="N40"/>
  <c r="M40"/>
  <c r="L40"/>
  <c r="K40"/>
  <c r="J40"/>
  <c r="I40"/>
  <c r="J35"/>
  <c r="W35"/>
  <c r="V35"/>
  <c r="U35"/>
  <c r="T35"/>
  <c r="S35"/>
  <c r="R35"/>
  <c r="Q35"/>
  <c r="P35"/>
  <c r="O35"/>
  <c r="N35"/>
  <c r="M35"/>
  <c r="L35"/>
  <c r="K35"/>
  <c r="I35"/>
  <c r="J46" l="1"/>
  <c r="J47" s="1"/>
  <c r="J48" s="1"/>
  <c r="I69"/>
  <c r="I73" s="1"/>
  <c r="U132"/>
  <c r="AH16" i="1" s="1"/>
  <c r="V132" i="4"/>
  <c r="AI16" i="1" s="1"/>
  <c r="S132" i="4"/>
  <c r="AF16" i="1" s="1"/>
  <c r="Y16"/>
  <c r="Z16"/>
  <c r="K132" i="4"/>
  <c r="X16" i="1" s="1"/>
  <c r="T132" i="4"/>
  <c r="AG16" i="1" s="1"/>
  <c r="J132" i="4"/>
  <c r="W16" i="1" s="1"/>
  <c r="R132" i="4"/>
  <c r="AE16" i="1" s="1"/>
  <c r="W132" i="4"/>
  <c r="AJ16" i="1" s="1"/>
  <c r="Q132" i="4"/>
  <c r="AD16" i="1" s="1"/>
  <c r="AB16"/>
  <c r="P132" i="4"/>
  <c r="AC16" i="1" s="1"/>
  <c r="AA16"/>
  <c r="I156" i="4"/>
  <c r="J156" s="1"/>
  <c r="O88"/>
  <c r="N88"/>
  <c r="M46"/>
  <c r="Q46"/>
  <c r="K46"/>
  <c r="W54"/>
  <c r="V54"/>
  <c r="U54"/>
  <c r="T54"/>
  <c r="P47"/>
  <c r="P48" s="1"/>
  <c r="O47"/>
  <c r="O48" s="1"/>
  <c r="N47"/>
  <c r="N48" s="1"/>
  <c r="L47"/>
  <c r="L48" s="1"/>
  <c r="I47"/>
  <c r="Y131"/>
  <c r="Y132" l="1"/>
  <c r="F104" i="2"/>
  <c r="C733" i="3"/>
  <c r="M47" i="4"/>
  <c r="M48" s="1"/>
  <c r="J34" i="2" s="1"/>
  <c r="AH64" i="4"/>
  <c r="E69" i="2"/>
  <c r="E70"/>
  <c r="S47" i="4"/>
  <c r="S48" s="1"/>
  <c r="C902" i="3"/>
  <c r="C886"/>
  <c r="C870"/>
  <c r="C854"/>
  <c r="C838"/>
  <c r="C822"/>
  <c r="C806"/>
  <c r="C790"/>
  <c r="C774"/>
  <c r="C758"/>
  <c r="C742"/>
  <c r="C880"/>
  <c r="C893"/>
  <c r="C877"/>
  <c r="C861"/>
  <c r="C845"/>
  <c r="C829"/>
  <c r="C813"/>
  <c r="C797"/>
  <c r="C781"/>
  <c r="C765"/>
  <c r="C749"/>
  <c r="C884"/>
  <c r="C868"/>
  <c r="C836"/>
  <c r="C804"/>
  <c r="C772"/>
  <c r="C740"/>
  <c r="C848"/>
  <c r="C792"/>
  <c r="C887"/>
  <c r="C815"/>
  <c r="C751"/>
  <c r="C867"/>
  <c r="C835"/>
  <c r="C803"/>
  <c r="C771"/>
  <c r="C739"/>
  <c r="C816"/>
  <c r="C752"/>
  <c r="C839"/>
  <c r="C775"/>
  <c r="C874"/>
  <c r="C826"/>
  <c r="C778"/>
  <c r="C897"/>
  <c r="C849"/>
  <c r="C785"/>
  <c r="C888"/>
  <c r="C812"/>
  <c r="C864"/>
  <c r="C767"/>
  <c r="C811"/>
  <c r="C768"/>
  <c r="C898"/>
  <c r="C882"/>
  <c r="C866"/>
  <c r="C850"/>
  <c r="C834"/>
  <c r="C818"/>
  <c r="C802"/>
  <c r="C786"/>
  <c r="C770"/>
  <c r="C754"/>
  <c r="C738"/>
  <c r="C872"/>
  <c r="C889"/>
  <c r="C873"/>
  <c r="C857"/>
  <c r="C841"/>
  <c r="C825"/>
  <c r="C809"/>
  <c r="C793"/>
  <c r="C777"/>
  <c r="C761"/>
  <c r="C745"/>
  <c r="C900"/>
  <c r="C876"/>
  <c r="C860"/>
  <c r="C828"/>
  <c r="C796"/>
  <c r="C764"/>
  <c r="C840"/>
  <c r="C776"/>
  <c r="C863"/>
  <c r="C799"/>
  <c r="C735"/>
  <c r="C859"/>
  <c r="C827"/>
  <c r="C795"/>
  <c r="C763"/>
  <c r="C875"/>
  <c r="C800"/>
  <c r="C736"/>
  <c r="C823"/>
  <c r="C759"/>
  <c r="C858"/>
  <c r="C842"/>
  <c r="C794"/>
  <c r="C746"/>
  <c r="C896"/>
  <c r="C865"/>
  <c r="C817"/>
  <c r="C769"/>
  <c r="C753"/>
  <c r="C883"/>
  <c r="C844"/>
  <c r="C748"/>
  <c r="C744"/>
  <c r="C879"/>
  <c r="C843"/>
  <c r="C747"/>
  <c r="C855"/>
  <c r="C791"/>
  <c r="C894"/>
  <c r="C878"/>
  <c r="C862"/>
  <c r="C846"/>
  <c r="C830"/>
  <c r="C814"/>
  <c r="C798"/>
  <c r="C782"/>
  <c r="C766"/>
  <c r="C750"/>
  <c r="C734"/>
  <c r="C901"/>
  <c r="C885"/>
  <c r="C869"/>
  <c r="C853"/>
  <c r="C837"/>
  <c r="C821"/>
  <c r="C805"/>
  <c r="C789"/>
  <c r="C773"/>
  <c r="C757"/>
  <c r="C741"/>
  <c r="C892"/>
  <c r="C899"/>
  <c r="C852"/>
  <c r="C820"/>
  <c r="C788"/>
  <c r="C756"/>
  <c r="C891"/>
  <c r="C824"/>
  <c r="C760"/>
  <c r="C847"/>
  <c r="C783"/>
  <c r="C895"/>
  <c r="C851"/>
  <c r="C819"/>
  <c r="C787"/>
  <c r="C755"/>
  <c r="C856"/>
  <c r="C784"/>
  <c r="C871"/>
  <c r="C807"/>
  <c r="C743"/>
  <c r="C890"/>
  <c r="C810"/>
  <c r="C762"/>
  <c r="C881"/>
  <c r="C833"/>
  <c r="C801"/>
  <c r="C737"/>
  <c r="C780"/>
  <c r="C808"/>
  <c r="C831"/>
  <c r="C779"/>
  <c r="C832"/>
  <c r="V41" i="4"/>
  <c r="V42" s="1"/>
  <c r="V43" s="1"/>
  <c r="S30" i="2" s="1"/>
  <c r="Q47" i="4"/>
  <c r="Q48" s="1"/>
  <c r="N34" i="2" s="1"/>
  <c r="R47" i="4"/>
  <c r="R48" s="1"/>
  <c r="O34" i="2" s="1"/>
  <c r="K47" i="4"/>
  <c r="K48" s="1"/>
  <c r="H34" i="2" s="1"/>
  <c r="J59" i="4"/>
  <c r="V59"/>
  <c r="T41"/>
  <c r="T42" s="1"/>
  <c r="T43" s="1"/>
  <c r="Q30" i="2" s="1"/>
  <c r="O59" i="4"/>
  <c r="S59"/>
  <c r="W59"/>
  <c r="M41"/>
  <c r="M42" s="1"/>
  <c r="M43" s="1"/>
  <c r="J30" i="2" s="1"/>
  <c r="U41" i="4"/>
  <c r="U42" s="1"/>
  <c r="U43" s="1"/>
  <c r="R30" i="2" s="1"/>
  <c r="L59" i="4"/>
  <c r="P59"/>
  <c r="T59"/>
  <c r="Q59"/>
  <c r="U59"/>
  <c r="V47"/>
  <c r="V48" s="1"/>
  <c r="S34" i="2" s="1"/>
  <c r="K59" i="4"/>
  <c r="I59"/>
  <c r="N59"/>
  <c r="M59"/>
  <c r="R59"/>
  <c r="Q41"/>
  <c r="Q42" s="1"/>
  <c r="Q43" s="1"/>
  <c r="N30" i="2" s="1"/>
  <c r="U55" i="4"/>
  <c r="R35" i="2" s="1"/>
  <c r="T55" i="4"/>
  <c r="Q35" i="2" s="1"/>
  <c r="V55" i="4"/>
  <c r="S35" i="2" s="1"/>
  <c r="W55" i="4"/>
  <c r="T35" i="2" s="1"/>
  <c r="I48" i="4"/>
  <c r="F34" i="2" s="1"/>
  <c r="W41" i="4"/>
  <c r="W42" s="1"/>
  <c r="W43" s="1"/>
  <c r="T30" i="2" s="1"/>
  <c r="U47" i="4"/>
  <c r="U48" s="1"/>
  <c r="R34" i="2" s="1"/>
  <c r="W47" i="4"/>
  <c r="W48" s="1"/>
  <c r="T34" i="2" s="1"/>
  <c r="T47" i="4"/>
  <c r="T48" s="1"/>
  <c r="Q34" i="2" s="1"/>
  <c r="V36" i="4"/>
  <c r="V37" s="1"/>
  <c r="V38" s="1"/>
  <c r="S31" i="2" s="1"/>
  <c r="K41" i="4"/>
  <c r="K42" s="1"/>
  <c r="K43" s="1"/>
  <c r="H30" i="2" s="1"/>
  <c r="O41" i="4"/>
  <c r="O42" s="1"/>
  <c r="O43" s="1"/>
  <c r="L30" i="2" s="1"/>
  <c r="M34"/>
  <c r="I34"/>
  <c r="K34"/>
  <c r="L34"/>
  <c r="G34"/>
  <c r="S41" i="4"/>
  <c r="S42" s="1"/>
  <c r="S43" s="1"/>
  <c r="P30" i="2" s="1"/>
  <c r="R41" i="4"/>
  <c r="R42" s="1"/>
  <c r="R43" s="1"/>
  <c r="O30" i="2" s="1"/>
  <c r="R36" i="4"/>
  <c r="R37" s="1"/>
  <c r="R38" s="1"/>
  <c r="O31" i="2" s="1"/>
  <c r="P41" i="4"/>
  <c r="P42" s="1"/>
  <c r="P43" s="1"/>
  <c r="M30" i="2" s="1"/>
  <c r="N41" i="4"/>
  <c r="N42" s="1"/>
  <c r="N43" s="1"/>
  <c r="K30" i="2" s="1"/>
  <c r="N36" i="4"/>
  <c r="N37" s="1"/>
  <c r="N38" s="1"/>
  <c r="K31" i="2" s="1"/>
  <c r="L41" i="4"/>
  <c r="L42" s="1"/>
  <c r="L43" s="1"/>
  <c r="I30" i="2" s="1"/>
  <c r="J41" i="4"/>
  <c r="J42" s="1"/>
  <c r="J43" s="1"/>
  <c r="K36"/>
  <c r="K37" s="1"/>
  <c r="K38" s="1"/>
  <c r="H31" i="2" s="1"/>
  <c r="O36" i="4"/>
  <c r="O37" s="1"/>
  <c r="O38" s="1"/>
  <c r="L31" i="2" s="1"/>
  <c r="S36" i="4"/>
  <c r="S37" s="1"/>
  <c r="S38" s="1"/>
  <c r="P31" i="2" s="1"/>
  <c r="W36" i="4"/>
  <c r="W37" s="1"/>
  <c r="W38" s="1"/>
  <c r="T31" i="2" s="1"/>
  <c r="L36" i="4"/>
  <c r="L37" s="1"/>
  <c r="L38" s="1"/>
  <c r="I31" i="2" s="1"/>
  <c r="P36" i="4"/>
  <c r="P37" s="1"/>
  <c r="P38" s="1"/>
  <c r="M31" i="2" s="1"/>
  <c r="T36" i="4"/>
  <c r="T37" s="1"/>
  <c r="T38" s="1"/>
  <c r="Q31" i="2" s="1"/>
  <c r="M36" i="4"/>
  <c r="M37" s="1"/>
  <c r="M38" s="1"/>
  <c r="J31" i="2" s="1"/>
  <c r="Q36" i="4"/>
  <c r="Q37" s="1"/>
  <c r="Q38" s="1"/>
  <c r="N31" i="2" s="1"/>
  <c r="U36" i="4"/>
  <c r="U37" s="1"/>
  <c r="U38" s="1"/>
  <c r="R31" i="2" s="1"/>
  <c r="I41" i="4"/>
  <c r="I42" s="1"/>
  <c r="I43" s="1"/>
  <c r="I36"/>
  <c r="I37" s="1"/>
  <c r="J36"/>
  <c r="J37" s="1"/>
  <c r="M30"/>
  <c r="M31" s="1"/>
  <c r="M32" s="1"/>
  <c r="J28" i="2" s="1"/>
  <c r="Q30" i="4"/>
  <c r="Q31" s="1"/>
  <c r="Q32" s="1"/>
  <c r="N28" i="2" s="1"/>
  <c r="U30" i="4"/>
  <c r="U31" s="1"/>
  <c r="U32" s="1"/>
  <c r="R28" i="2" s="1"/>
  <c r="L30" i="4"/>
  <c r="L31" s="1"/>
  <c r="L32" s="1"/>
  <c r="I28" i="2" s="1"/>
  <c r="P30" i="4"/>
  <c r="P31" s="1"/>
  <c r="P32" s="1"/>
  <c r="M28" i="2" s="1"/>
  <c r="T30" i="4"/>
  <c r="T31" s="1"/>
  <c r="T32" s="1"/>
  <c r="Q28" i="2" s="1"/>
  <c r="K30" i="4"/>
  <c r="K31" s="1"/>
  <c r="K32" s="1"/>
  <c r="H28" i="2" s="1"/>
  <c r="O30" i="4"/>
  <c r="O31" s="1"/>
  <c r="O32" s="1"/>
  <c r="L28" i="2" s="1"/>
  <c r="S30" i="4"/>
  <c r="S31" s="1"/>
  <c r="S32" s="1"/>
  <c r="P28" i="2" s="1"/>
  <c r="W30" i="4"/>
  <c r="W31" s="1"/>
  <c r="W32" s="1"/>
  <c r="T28" i="2" s="1"/>
  <c r="N30" i="4"/>
  <c r="N31" s="1"/>
  <c r="N32" s="1"/>
  <c r="K28" i="2" s="1"/>
  <c r="R30" i="4"/>
  <c r="R31" s="1"/>
  <c r="R32" s="1"/>
  <c r="O28" i="2" s="1"/>
  <c r="V30" i="4"/>
  <c r="V31" s="1"/>
  <c r="V32" s="1"/>
  <c r="S28" i="2" s="1"/>
  <c r="K28" i="4"/>
  <c r="H29" i="2" s="1"/>
  <c r="O28" i="4"/>
  <c r="L29" i="2" s="1"/>
  <c r="S28" i="4"/>
  <c r="P29" i="2" s="1"/>
  <c r="W28" i="4"/>
  <c r="T29" i="2" s="1"/>
  <c r="J30" i="4"/>
  <c r="J31" s="1"/>
  <c r="J32" s="1"/>
  <c r="G28" i="2" s="1"/>
  <c r="I30" i="4"/>
  <c r="M28"/>
  <c r="J29" i="2" s="1"/>
  <c r="Q28" i="4"/>
  <c r="N29" i="2" s="1"/>
  <c r="U28" i="4"/>
  <c r="R29" i="2" s="1"/>
  <c r="J28" i="4"/>
  <c r="G29" i="2" s="1"/>
  <c r="N28" i="4"/>
  <c r="K29" i="2" s="1"/>
  <c r="R28" i="4"/>
  <c r="O29" i="2" s="1"/>
  <c r="V28" i="4"/>
  <c r="S29" i="2" s="1"/>
  <c r="L28" i="4"/>
  <c r="I29" i="2" s="1"/>
  <c r="P28" i="4"/>
  <c r="M29" i="2" s="1"/>
  <c r="T28" i="4"/>
  <c r="Q29" i="2" s="1"/>
  <c r="T26"/>
  <c r="T27" s="1"/>
  <c r="AJ17" i="1" s="1"/>
  <c r="AJ18" s="1"/>
  <c r="S27" i="2"/>
  <c r="AI17" i="1" s="1"/>
  <c r="AI18" s="1"/>
  <c r="R27" i="2"/>
  <c r="AH17" i="1" s="1"/>
  <c r="AH18" s="1"/>
  <c r="Q27" i="2"/>
  <c r="AG17" i="1" s="1"/>
  <c r="AG18" s="1"/>
  <c r="P27" i="2"/>
  <c r="AF17" i="1" s="1"/>
  <c r="AF18" s="1"/>
  <c r="T25" i="2"/>
  <c r="S25"/>
  <c r="R25"/>
  <c r="Q25"/>
  <c r="P25"/>
  <c r="O25"/>
  <c r="N25"/>
  <c r="M25"/>
  <c r="K25"/>
  <c r="I25"/>
  <c r="H25"/>
  <c r="J26"/>
  <c r="N27"/>
  <c r="K26"/>
  <c r="G26"/>
  <c r="F26"/>
  <c r="M27"/>
  <c r="L27"/>
  <c r="H26"/>
  <c r="I26"/>
  <c r="O27"/>
  <c r="B11" i="4" l="1"/>
  <c r="AE17" i="1"/>
  <c r="AE18" s="1"/>
  <c r="AD17"/>
  <c r="AD18" s="1"/>
  <c r="AC17"/>
  <c r="AC18" s="1"/>
  <c r="AB17"/>
  <c r="AB18" s="1"/>
  <c r="K148" i="4"/>
  <c r="M148" s="1"/>
  <c r="I28"/>
  <c r="F29" i="2" s="1"/>
  <c r="D733" i="3"/>
  <c r="E733" s="1"/>
  <c r="AH65" i="4"/>
  <c r="J73"/>
  <c r="K73" s="1"/>
  <c r="D810" i="3"/>
  <c r="E810" s="1"/>
  <c r="D891"/>
  <c r="E891" s="1"/>
  <c r="D821"/>
  <c r="E821" s="1"/>
  <c r="D894"/>
  <c r="E894" s="1"/>
  <c r="D817"/>
  <c r="E817" s="1"/>
  <c r="D735"/>
  <c r="E735" s="1"/>
  <c r="D825"/>
  <c r="E825" s="1"/>
  <c r="D834"/>
  <c r="E834" s="1"/>
  <c r="D874"/>
  <c r="E874" s="1"/>
  <c r="D801"/>
  <c r="E801" s="1"/>
  <c r="D871"/>
  <c r="E871" s="1"/>
  <c r="D783"/>
  <c r="E783" s="1"/>
  <c r="D757"/>
  <c r="E757" s="1"/>
  <c r="D885"/>
  <c r="E885" s="1"/>
  <c r="D830"/>
  <c r="E830" s="1"/>
  <c r="D844"/>
  <c r="E844" s="1"/>
  <c r="D794"/>
  <c r="E794" s="1"/>
  <c r="D763"/>
  <c r="E763" s="1"/>
  <c r="D860"/>
  <c r="E860" s="1"/>
  <c r="D761"/>
  <c r="E761" s="1"/>
  <c r="D770"/>
  <c r="E770" s="1"/>
  <c r="D864"/>
  <c r="E864" s="1"/>
  <c r="D849"/>
  <c r="E849" s="1"/>
  <c r="D835"/>
  <c r="E835" s="1"/>
  <c r="D831"/>
  <c r="E831" s="1"/>
  <c r="D787"/>
  <c r="E787" s="1"/>
  <c r="D852"/>
  <c r="E852" s="1"/>
  <c r="D766"/>
  <c r="E766" s="1"/>
  <c r="D843"/>
  <c r="E843" s="1"/>
  <c r="D823"/>
  <c r="E823" s="1"/>
  <c r="D840"/>
  <c r="E840" s="1"/>
  <c r="D889"/>
  <c r="E889" s="1"/>
  <c r="D898"/>
  <c r="E898" s="1"/>
  <c r="D816"/>
  <c r="E816" s="1"/>
  <c r="D832"/>
  <c r="E832" s="1"/>
  <c r="D780"/>
  <c r="E780" s="1"/>
  <c r="D881"/>
  <c r="E881" s="1"/>
  <c r="D743"/>
  <c r="E743" s="1"/>
  <c r="D856"/>
  <c r="E856" s="1"/>
  <c r="D851"/>
  <c r="E851" s="1"/>
  <c r="D760"/>
  <c r="E760" s="1"/>
  <c r="D788"/>
  <c r="E788" s="1"/>
  <c r="D892"/>
  <c r="E892" s="1"/>
  <c r="D789"/>
  <c r="E789" s="1"/>
  <c r="D853"/>
  <c r="E853" s="1"/>
  <c r="D734"/>
  <c r="E734" s="1"/>
  <c r="D798"/>
  <c r="E798" s="1"/>
  <c r="D862"/>
  <c r="E862" s="1"/>
  <c r="D855"/>
  <c r="E855" s="1"/>
  <c r="D744"/>
  <c r="E744" s="1"/>
  <c r="D753"/>
  <c r="E753" s="1"/>
  <c r="D896"/>
  <c r="E896" s="1"/>
  <c r="D858"/>
  <c r="E858" s="1"/>
  <c r="D800"/>
  <c r="E800" s="1"/>
  <c r="D827"/>
  <c r="E827" s="1"/>
  <c r="D863"/>
  <c r="E863" s="1"/>
  <c r="D828"/>
  <c r="E828" s="1"/>
  <c r="D745"/>
  <c r="E745" s="1"/>
  <c r="D809"/>
  <c r="E809" s="1"/>
  <c r="D808"/>
  <c r="E808" s="1"/>
  <c r="D833"/>
  <c r="E833" s="1"/>
  <c r="D890"/>
  <c r="E890" s="1"/>
  <c r="D784"/>
  <c r="E784" s="1"/>
  <c r="D819"/>
  <c r="E819" s="1"/>
  <c r="D847"/>
  <c r="E847" s="1"/>
  <c r="D756"/>
  <c r="E756" s="1"/>
  <c r="D899"/>
  <c r="E899" s="1"/>
  <c r="D773"/>
  <c r="E773" s="1"/>
  <c r="D837"/>
  <c r="E837" s="1"/>
  <c r="D901"/>
  <c r="E901" s="1"/>
  <c r="D782"/>
  <c r="E782" s="1"/>
  <c r="D846"/>
  <c r="E846" s="1"/>
  <c r="D791"/>
  <c r="E791" s="1"/>
  <c r="D879"/>
  <c r="E879" s="1"/>
  <c r="D883"/>
  <c r="E883" s="1"/>
  <c r="D865"/>
  <c r="E865" s="1"/>
  <c r="D842"/>
  <c r="E842" s="1"/>
  <c r="D736"/>
  <c r="E736" s="1"/>
  <c r="D795"/>
  <c r="E795" s="1"/>
  <c r="D799"/>
  <c r="E799" s="1"/>
  <c r="D764"/>
  <c r="E764" s="1"/>
  <c r="D876"/>
  <c r="E876" s="1"/>
  <c r="D777"/>
  <c r="E777" s="1"/>
  <c r="D841"/>
  <c r="E841" s="1"/>
  <c r="D872"/>
  <c r="E872" s="1"/>
  <c r="D887"/>
  <c r="E887" s="1"/>
  <c r="D772"/>
  <c r="E772" s="1"/>
  <c r="D884"/>
  <c r="E884" s="1"/>
  <c r="D781"/>
  <c r="E781" s="1"/>
  <c r="D845"/>
  <c r="E845" s="1"/>
  <c r="D880"/>
  <c r="E880" s="1"/>
  <c r="D790"/>
  <c r="E790" s="1"/>
  <c r="D854"/>
  <c r="E854" s="1"/>
  <c r="D786"/>
  <c r="E786" s="1"/>
  <c r="D873"/>
  <c r="E873" s="1"/>
  <c r="D779"/>
  <c r="E779" s="1"/>
  <c r="D737"/>
  <c r="E737" s="1"/>
  <c r="D762"/>
  <c r="E762" s="1"/>
  <c r="D807"/>
  <c r="E807" s="1"/>
  <c r="D755"/>
  <c r="E755" s="1"/>
  <c r="D895"/>
  <c r="E895" s="1"/>
  <c r="D824"/>
  <c r="E824" s="1"/>
  <c r="D820"/>
  <c r="E820" s="1"/>
  <c r="D741"/>
  <c r="E741" s="1"/>
  <c r="D805"/>
  <c r="E805" s="1"/>
  <c r="D869"/>
  <c r="E869" s="1"/>
  <c r="D750"/>
  <c r="E750" s="1"/>
  <c r="D814"/>
  <c r="E814" s="1"/>
  <c r="D878"/>
  <c r="E878" s="1"/>
  <c r="D747"/>
  <c r="E747" s="1"/>
  <c r="D748"/>
  <c r="E748" s="1"/>
  <c r="D769"/>
  <c r="E769" s="1"/>
  <c r="D746"/>
  <c r="E746" s="1"/>
  <c r="D759"/>
  <c r="E759" s="1"/>
  <c r="D875"/>
  <c r="E875" s="1"/>
  <c r="D859"/>
  <c r="E859" s="1"/>
  <c r="D776"/>
  <c r="E776" s="1"/>
  <c r="D796"/>
  <c r="E796" s="1"/>
  <c r="D900"/>
  <c r="E900" s="1"/>
  <c r="D793"/>
  <c r="E793" s="1"/>
  <c r="D857"/>
  <c r="E857" s="1"/>
  <c r="D738"/>
  <c r="E738" s="1"/>
  <c r="D802"/>
  <c r="E802" s="1"/>
  <c r="D754"/>
  <c r="E754" s="1"/>
  <c r="D850"/>
  <c r="E850" s="1"/>
  <c r="D768"/>
  <c r="E768" s="1"/>
  <c r="D866"/>
  <c r="E866" s="1"/>
  <c r="D818"/>
  <c r="E818" s="1"/>
  <c r="D882"/>
  <c r="E882" s="1"/>
  <c r="D767"/>
  <c r="E767" s="1"/>
  <c r="D811"/>
  <c r="E811" s="1"/>
  <c r="D812"/>
  <c r="E812" s="1"/>
  <c r="D888"/>
  <c r="E888" s="1"/>
  <c r="D897"/>
  <c r="E897" s="1"/>
  <c r="D785"/>
  <c r="E785" s="1"/>
  <c r="D775"/>
  <c r="E775" s="1"/>
  <c r="D826"/>
  <c r="E826" s="1"/>
  <c r="D739"/>
  <c r="E739" s="1"/>
  <c r="D778"/>
  <c r="E778" s="1"/>
  <c r="D867"/>
  <c r="E867" s="1"/>
  <c r="D792"/>
  <c r="E792" s="1"/>
  <c r="D839"/>
  <c r="E839" s="1"/>
  <c r="D752"/>
  <c r="E752" s="1"/>
  <c r="D771"/>
  <c r="E771" s="1"/>
  <c r="D803"/>
  <c r="E803" s="1"/>
  <c r="D804"/>
  <c r="E804" s="1"/>
  <c r="D815"/>
  <c r="E815" s="1"/>
  <c r="D797"/>
  <c r="E797" s="1"/>
  <c r="D861"/>
  <c r="E861" s="1"/>
  <c r="D742"/>
  <c r="E742" s="1"/>
  <c r="D806"/>
  <c r="E806" s="1"/>
  <c r="D870"/>
  <c r="E870" s="1"/>
  <c r="D751"/>
  <c r="E751" s="1"/>
  <c r="D740"/>
  <c r="E740" s="1"/>
  <c r="D868"/>
  <c r="E868" s="1"/>
  <c r="D765"/>
  <c r="E765" s="1"/>
  <c r="D829"/>
  <c r="E829" s="1"/>
  <c r="D893"/>
  <c r="E893" s="1"/>
  <c r="D848"/>
  <c r="E848" s="1"/>
  <c r="D836"/>
  <c r="E836" s="1"/>
  <c r="D749"/>
  <c r="E749" s="1"/>
  <c r="D813"/>
  <c r="E813" s="1"/>
  <c r="D877"/>
  <c r="E877" s="1"/>
  <c r="D758"/>
  <c r="E758" s="1"/>
  <c r="D822"/>
  <c r="E822" s="1"/>
  <c r="D886"/>
  <c r="E886" s="1"/>
  <c r="D774"/>
  <c r="E774" s="1"/>
  <c r="D838"/>
  <c r="E838" s="1"/>
  <c r="D902"/>
  <c r="E902" s="1"/>
  <c r="P34" i="2"/>
  <c r="J38" i="4"/>
  <c r="G31" i="2" s="1"/>
  <c r="G30"/>
  <c r="I38" i="4"/>
  <c r="F31" i="2" s="1"/>
  <c r="F30"/>
  <c r="I31" i="4"/>
  <c r="I32" s="1"/>
  <c r="F28" i="2" s="1"/>
  <c r="I27"/>
  <c r="J27"/>
  <c r="F27"/>
  <c r="K27"/>
  <c r="G27"/>
  <c r="H27"/>
  <c r="AA17" i="1" l="1"/>
  <c r="AA18" s="1"/>
  <c r="Z17"/>
  <c r="Z18" s="1"/>
  <c r="Y17"/>
  <c r="Y18" s="1"/>
  <c r="X17"/>
  <c r="X18" s="1"/>
  <c r="W17"/>
  <c r="W18" s="1"/>
  <c r="V17"/>
  <c r="V18" s="1"/>
  <c r="I70" i="4"/>
  <c r="I71" s="1"/>
  <c r="B13"/>
  <c r="B14" s="1"/>
  <c r="B15" s="1"/>
  <c r="N100" i="2" s="1"/>
  <c r="N148" i="4"/>
  <c r="B105" i="2" s="1"/>
  <c r="B106" s="1"/>
  <c r="B107" s="1"/>
  <c r="AH66" i="4"/>
  <c r="AA8" i="2" s="1"/>
  <c r="V70" i="4"/>
  <c r="V71" s="1"/>
  <c r="S36" i="2" s="1"/>
  <c r="T70" i="4"/>
  <c r="T71" s="1"/>
  <c r="Q36" i="2" s="1"/>
  <c r="U70" i="4"/>
  <c r="U71" s="1"/>
  <c r="R36" i="2" s="1"/>
  <c r="W70" i="4"/>
  <c r="W71" s="1"/>
  <c r="T36" i="2" s="1"/>
  <c r="S70" i="4"/>
  <c r="S71" s="1"/>
  <c r="P36" i="2" s="1"/>
  <c r="P70" i="4"/>
  <c r="P71" s="1"/>
  <c r="M36" i="2" s="1"/>
  <c r="L70" i="4"/>
  <c r="L71" s="1"/>
  <c r="I36" i="2" s="1"/>
  <c r="O70" i="4"/>
  <c r="O71" s="1"/>
  <c r="L36" i="2" s="1"/>
  <c r="Q70" i="4"/>
  <c r="Q71" s="1"/>
  <c r="N36" i="2" s="1"/>
  <c r="M70" i="4"/>
  <c r="M71" s="1"/>
  <c r="J36" i="2" s="1"/>
  <c r="J70" i="4"/>
  <c r="J71" s="1"/>
  <c r="G36" i="2" s="1"/>
  <c r="N70" i="4"/>
  <c r="N71" s="1"/>
  <c r="K36" i="2" s="1"/>
  <c r="R70" i="4"/>
  <c r="R71" s="1"/>
  <c r="O36" i="2" s="1"/>
  <c r="K70" i="4"/>
  <c r="K71" s="1"/>
  <c r="H36" i="2" s="1"/>
  <c r="M54" i="4"/>
  <c r="P54"/>
  <c r="Q54"/>
  <c r="K54"/>
  <c r="S54"/>
  <c r="O54"/>
  <c r="R54"/>
  <c r="L54"/>
  <c r="J54"/>
  <c r="N54"/>
  <c r="B108" i="2" l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J107"/>
  <c r="J105"/>
  <c r="I271" i="4" s="1"/>
  <c r="J271" s="1"/>
  <c r="L105" i="2" s="1"/>
  <c r="M213" i="4"/>
  <c r="N213" s="1"/>
  <c r="I157"/>
  <c r="F36" i="2"/>
  <c r="M55" i="4"/>
  <c r="J35" i="2" s="1"/>
  <c r="L55" i="4"/>
  <c r="I35" i="2" s="1"/>
  <c r="K55" i="4"/>
  <c r="H35" i="2" s="1"/>
  <c r="J55" i="4"/>
  <c r="G35" i="2" s="1"/>
  <c r="S55" i="4"/>
  <c r="P35" i="2" s="1"/>
  <c r="N55" i="4"/>
  <c r="K35" i="2" s="1"/>
  <c r="R55" i="4"/>
  <c r="O35" i="2" s="1"/>
  <c r="Q55" i="4"/>
  <c r="N35" i="2" s="1"/>
  <c r="O55" i="4"/>
  <c r="L35" i="2" s="1"/>
  <c r="P55" i="4"/>
  <c r="M35" i="2" s="1"/>
  <c r="F35"/>
  <c r="J157" i="4" l="1"/>
  <c r="F105" i="2" s="1"/>
  <c r="N105"/>
  <c r="J106"/>
  <c r="I272" i="4" s="1"/>
  <c r="J272" s="1"/>
  <c r="L106" i="2" s="1"/>
  <c r="M214" i="4"/>
  <c r="N214" s="1"/>
  <c r="I158"/>
  <c r="J158" s="1"/>
  <c r="F106" i="2" s="1"/>
  <c r="P210" i="4"/>
  <c r="I160" l="1"/>
  <c r="M215"/>
  <c r="N215" s="1"/>
  <c r="N106" i="2"/>
  <c r="I273" i="4"/>
  <c r="J273" s="1"/>
  <c r="L107" i="2" s="1"/>
  <c r="I159" i="4"/>
  <c r="Q209"/>
  <c r="J160" l="1"/>
  <c r="F108" i="2" s="1"/>
  <c r="J159" i="4"/>
  <c r="F107" i="2" s="1"/>
  <c r="M216" i="4"/>
  <c r="N216" s="1"/>
  <c r="J108" i="2"/>
  <c r="I274" i="4" s="1"/>
  <c r="J274" s="1"/>
  <c r="L108" i="2" s="1"/>
  <c r="N107"/>
  <c r="P209" i="4"/>
  <c r="L209" s="1"/>
  <c r="Q208"/>
  <c r="L208" s="1"/>
  <c r="Q210"/>
  <c r="L210" s="1"/>
  <c r="J212" l="1"/>
  <c r="D104" i="2" s="1"/>
  <c r="H104" s="1"/>
  <c r="N108"/>
  <c r="M217" i="4"/>
  <c r="N217" s="1"/>
  <c r="J109" i="2"/>
  <c r="I275" i="4" s="1"/>
  <c r="J275" s="1"/>
  <c r="L109" i="2" s="1"/>
  <c r="I161" i="4"/>
  <c r="J217"/>
  <c r="D109" i="2" s="1"/>
  <c r="K217" i="4" s="1"/>
  <c r="L217" s="1"/>
  <c r="J215"/>
  <c r="D107" i="2" s="1"/>
  <c r="K215" i="4" s="1"/>
  <c r="L215" s="1"/>
  <c r="J213"/>
  <c r="D105" i="2" s="1"/>
  <c r="H105" s="1"/>
  <c r="J218" i="4"/>
  <c r="D110" i="2" s="1"/>
  <c r="K218" i="4" s="1"/>
  <c r="L218" s="1"/>
  <c r="J216"/>
  <c r="D108" i="2" s="1"/>
  <c r="K216" i="4" s="1"/>
  <c r="L216" s="1"/>
  <c r="J214"/>
  <c r="D106" i="2" s="1"/>
  <c r="H106" s="1"/>
  <c r="I23" i="4"/>
  <c r="H107" i="2" l="1"/>
  <c r="J161" i="4"/>
  <c r="F109" i="2" s="1"/>
  <c r="H109" s="1"/>
  <c r="K214" i="4"/>
  <c r="L214" s="1"/>
  <c r="K213"/>
  <c r="L213" s="1"/>
  <c r="K212"/>
  <c r="L212" s="1"/>
  <c r="N109" i="2"/>
  <c r="M218" i="4"/>
  <c r="N218" s="1"/>
  <c r="I162"/>
  <c r="J162" s="1"/>
  <c r="F110" i="2" s="1"/>
  <c r="H110" s="1"/>
  <c r="J110"/>
  <c r="I276" i="4" s="1"/>
  <c r="J276" s="1"/>
  <c r="L110" i="2" s="1"/>
  <c r="N212" i="4"/>
  <c r="H108" i="2"/>
  <c r="L23" i="4"/>
  <c r="Q23"/>
  <c r="R23"/>
  <c r="P23"/>
  <c r="J23"/>
  <c r="K23"/>
  <c r="M23"/>
  <c r="N23"/>
  <c r="O23"/>
  <c r="O212" l="1"/>
  <c r="P212" s="1"/>
  <c r="N110" i="2"/>
  <c r="M219" i="4"/>
  <c r="N219" s="1"/>
  <c r="J219"/>
  <c r="D111" i="2" s="1"/>
  <c r="K219" i="4" s="1"/>
  <c r="L219" s="1"/>
  <c r="I163"/>
  <c r="J163" s="1"/>
  <c r="F111" i="2" s="1"/>
  <c r="J111"/>
  <c r="I277" i="4" s="1"/>
  <c r="J277" s="1"/>
  <c r="L111" i="2" s="1"/>
  <c r="O214" i="4"/>
  <c r="P214" s="1"/>
  <c r="O216"/>
  <c r="P216" s="1"/>
  <c r="O218"/>
  <c r="P218" s="1"/>
  <c r="O217"/>
  <c r="P217" s="1"/>
  <c r="O213"/>
  <c r="P213" s="1"/>
  <c r="O215"/>
  <c r="P215" s="1"/>
  <c r="G18" i="1"/>
  <c r="P109" i="2" l="1"/>
  <c r="P107"/>
  <c r="P108"/>
  <c r="P105"/>
  <c r="P106"/>
  <c r="P110"/>
  <c r="P104"/>
  <c r="H111"/>
  <c r="O219" i="4"/>
  <c r="P219" s="1"/>
  <c r="N111" i="2"/>
  <c r="M220" i="4"/>
  <c r="N220" s="1"/>
  <c r="J220"/>
  <c r="D112" i="2" s="1"/>
  <c r="K220" i="4" s="1"/>
  <c r="L220" s="1"/>
  <c r="J112" i="2"/>
  <c r="I278" i="4" s="1"/>
  <c r="J278" s="1"/>
  <c r="L112" i="2" s="1"/>
  <c r="I164" i="4"/>
  <c r="J164" s="1"/>
  <c r="F112" i="2" s="1"/>
  <c r="P111" l="1"/>
  <c r="H112"/>
  <c r="O220" i="4"/>
  <c r="P220" s="1"/>
  <c r="N112" i="2"/>
  <c r="M221" i="4"/>
  <c r="N221" s="1"/>
  <c r="J221"/>
  <c r="D113" i="2" s="1"/>
  <c r="K221" i="4" s="1"/>
  <c r="L221" s="1"/>
  <c r="J113" i="2"/>
  <c r="I279" i="4" s="1"/>
  <c r="J279" s="1"/>
  <c r="L113" i="2" s="1"/>
  <c r="I165" i="4"/>
  <c r="J165" s="1"/>
  <c r="F113" i="2" s="1"/>
  <c r="P112" l="1"/>
  <c r="H113"/>
  <c r="N113"/>
  <c r="O221" i="4"/>
  <c r="P221" s="1"/>
  <c r="M222"/>
  <c r="N222" s="1"/>
  <c r="J222"/>
  <c r="D114" i="2" s="1"/>
  <c r="K222" i="4" s="1"/>
  <c r="L222" s="1"/>
  <c r="I166"/>
  <c r="J114" i="2"/>
  <c r="I280" i="4" s="1"/>
  <c r="J280" s="1"/>
  <c r="L114" i="2" s="1"/>
  <c r="J166" i="4" l="1"/>
  <c r="F114" i="2" s="1"/>
  <c r="H114" s="1"/>
  <c r="P113"/>
  <c r="N114"/>
  <c r="M223" i="4"/>
  <c r="N223" s="1"/>
  <c r="J223"/>
  <c r="D115" i="2" s="1"/>
  <c r="K223" i="4" s="1"/>
  <c r="L223" s="1"/>
  <c r="J115" i="2"/>
  <c r="I281" i="4" s="1"/>
  <c r="J281" s="1"/>
  <c r="L115" i="2" s="1"/>
  <c r="I167" i="4"/>
  <c r="J167" s="1"/>
  <c r="F115" i="2" s="1"/>
  <c r="O222" i="4"/>
  <c r="P222" s="1"/>
  <c r="P114" i="2" l="1"/>
  <c r="O223" i="4"/>
  <c r="P223" s="1"/>
  <c r="H115" i="2"/>
  <c r="N115"/>
  <c r="M224" i="4"/>
  <c r="N224" s="1"/>
  <c r="J224"/>
  <c r="D116" i="2" s="1"/>
  <c r="K224" i="4" s="1"/>
  <c r="L224" s="1"/>
  <c r="J116" i="2"/>
  <c r="I282" i="4" s="1"/>
  <c r="J282" s="1"/>
  <c r="L116" i="2" s="1"/>
  <c r="I168" i="4"/>
  <c r="J168" s="1"/>
  <c r="F116" i="2" s="1"/>
  <c r="P115" l="1"/>
  <c r="H116"/>
  <c r="N116"/>
  <c r="O224" i="4"/>
  <c r="P224" s="1"/>
  <c r="M225"/>
  <c r="N225" s="1"/>
  <c r="J225"/>
  <c r="D117" i="2" s="1"/>
  <c r="K225" i="4" s="1"/>
  <c r="L225" s="1"/>
  <c r="J117" i="2"/>
  <c r="I283" i="4" s="1"/>
  <c r="J283" s="1"/>
  <c r="L117" i="2" s="1"/>
  <c r="I169" i="4"/>
  <c r="J169" s="1"/>
  <c r="F117" i="2" s="1"/>
  <c r="P116" l="1"/>
  <c r="H117"/>
  <c r="N117"/>
  <c r="O225" i="4"/>
  <c r="P225" s="1"/>
  <c r="M226"/>
  <c r="N226" s="1"/>
  <c r="J226"/>
  <c r="D118" i="2" s="1"/>
  <c r="K226" i="4" s="1"/>
  <c r="L226" s="1"/>
  <c r="J118" i="2"/>
  <c r="I284" i="4" s="1"/>
  <c r="J284" s="1"/>
  <c r="L118" i="2" s="1"/>
  <c r="I170" i="4"/>
  <c r="J170" s="1"/>
  <c r="F118" i="2" s="1"/>
  <c r="P117" l="1"/>
  <c r="O226" i="4"/>
  <c r="P226" s="1"/>
  <c r="H118" i="2"/>
  <c r="N118"/>
  <c r="M227" i="4"/>
  <c r="N227" s="1"/>
  <c r="J227"/>
  <c r="D119" i="2" s="1"/>
  <c r="K227" i="4" s="1"/>
  <c r="L227" s="1"/>
  <c r="J119" i="2"/>
  <c r="I285" i="4" s="1"/>
  <c r="J285" s="1"/>
  <c r="L119" i="2" s="1"/>
  <c r="I171" i="4"/>
  <c r="J171" s="1"/>
  <c r="F119" i="2" s="1"/>
  <c r="P118" l="1"/>
  <c r="O227" i="4"/>
  <c r="P227" s="1"/>
  <c r="N119" i="2"/>
  <c r="M228" i="4"/>
  <c r="N228" s="1"/>
  <c r="J228"/>
  <c r="D120" i="2" s="1"/>
  <c r="K228" i="4" s="1"/>
  <c r="L228" s="1"/>
  <c r="J120" i="2"/>
  <c r="I286" i="4" s="1"/>
  <c r="J286" s="1"/>
  <c r="L120" i="2" s="1"/>
  <c r="I172" i="4"/>
  <c r="J172" s="1"/>
  <c r="F120" i="2" s="1"/>
  <c r="H119"/>
  <c r="P119" l="1"/>
  <c r="N120"/>
  <c r="O228" i="4"/>
  <c r="P228" s="1"/>
  <c r="M229"/>
  <c r="N229" s="1"/>
  <c r="J229"/>
  <c r="D121" i="2" s="1"/>
  <c r="K229" i="4" s="1"/>
  <c r="L229" s="1"/>
  <c r="J121" i="2"/>
  <c r="I287" i="4" s="1"/>
  <c r="J287" s="1"/>
  <c r="L121" i="2" s="1"/>
  <c r="I173" i="4"/>
  <c r="J173" s="1"/>
  <c r="F121" i="2" s="1"/>
  <c r="H120"/>
  <c r="P120" l="1"/>
  <c r="N121"/>
  <c r="O229" i="4"/>
  <c r="P229" s="1"/>
  <c r="M230"/>
  <c r="N230" s="1"/>
  <c r="J230"/>
  <c r="D122" i="2" s="1"/>
  <c r="K230" i="4" s="1"/>
  <c r="L230" s="1"/>
  <c r="I174"/>
  <c r="J174" s="1"/>
  <c r="F122" i="2" s="1"/>
  <c r="J122"/>
  <c r="I288" i="4" s="1"/>
  <c r="J288" s="1"/>
  <c r="L122" i="2" s="1"/>
  <c r="H121"/>
  <c r="P121" l="1"/>
  <c r="O230" i="4"/>
  <c r="P230" s="1"/>
  <c r="M231"/>
  <c r="N231" s="1"/>
  <c r="J231"/>
  <c r="D123" i="2" s="1"/>
  <c r="K231" i="4" s="1"/>
  <c r="L231" s="1"/>
  <c r="J123" i="2"/>
  <c r="I289" i="4" s="1"/>
  <c r="J289" s="1"/>
  <c r="L123" i="2" s="1"/>
  <c r="I175" i="4"/>
  <c r="J175" s="1"/>
  <c r="F123" i="2" s="1"/>
  <c r="H122"/>
  <c r="N122"/>
  <c r="P122" l="1"/>
  <c r="O231" i="4"/>
  <c r="P231" s="1"/>
  <c r="H123" i="2"/>
  <c r="M232" i="4"/>
  <c r="N232" s="1"/>
  <c r="J232"/>
  <c r="D124" i="2" s="1"/>
  <c r="K232" i="4" s="1"/>
  <c r="L232" s="1"/>
  <c r="J124" i="2"/>
  <c r="I290" i="4" s="1"/>
  <c r="J290" s="1"/>
  <c r="L124" i="2" s="1"/>
  <c r="I176" i="4"/>
  <c r="J176" s="1"/>
  <c r="F124" i="2" s="1"/>
  <c r="N123"/>
  <c r="P123" l="1"/>
  <c r="O232" i="4"/>
  <c r="P232" s="1"/>
  <c r="H124" i="2"/>
  <c r="N124"/>
  <c r="M233" i="4"/>
  <c r="N233" s="1"/>
  <c r="J233"/>
  <c r="D125" i="2" s="1"/>
  <c r="K233" i="4" s="1"/>
  <c r="L233" s="1"/>
  <c r="J125" i="2"/>
  <c r="I291" i="4" s="1"/>
  <c r="J291" s="1"/>
  <c r="L125" i="2" s="1"/>
  <c r="I177" i="4"/>
  <c r="J177" s="1"/>
  <c r="F125" i="2" s="1"/>
  <c r="P124" l="1"/>
  <c r="H125"/>
  <c r="N125"/>
  <c r="O233" i="4"/>
  <c r="P233" s="1"/>
  <c r="M234"/>
  <c r="N234" s="1"/>
  <c r="J234"/>
  <c r="D126" i="2" s="1"/>
  <c r="K234" i="4" s="1"/>
  <c r="L234" s="1"/>
  <c r="J126" i="2"/>
  <c r="I292" i="4" s="1"/>
  <c r="J292" s="1"/>
  <c r="L126" i="2" s="1"/>
  <c r="I178" i="4"/>
  <c r="J178" s="1"/>
  <c r="F126" i="2" s="1"/>
  <c r="P125" l="1"/>
  <c r="H126"/>
  <c r="M235" i="4"/>
  <c r="N235" s="1"/>
  <c r="J235"/>
  <c r="D127" i="2" s="1"/>
  <c r="K235" i="4" s="1"/>
  <c r="L235" s="1"/>
  <c r="J127" i="2"/>
  <c r="I293" i="4" s="1"/>
  <c r="J293" s="1"/>
  <c r="L127" i="2" s="1"/>
  <c r="I179" i="4"/>
  <c r="J179" s="1"/>
  <c r="F127" i="2" s="1"/>
  <c r="O234" i="4"/>
  <c r="P234" s="1"/>
  <c r="N126" i="2"/>
  <c r="P126" l="1"/>
  <c r="N127"/>
  <c r="O235" i="4"/>
  <c r="P235" s="1"/>
  <c r="M236"/>
  <c r="N236" s="1"/>
  <c r="J236"/>
  <c r="D128" i="2" s="1"/>
  <c r="K236" i="4" s="1"/>
  <c r="L236" s="1"/>
  <c r="J128" i="2"/>
  <c r="I294" i="4" s="1"/>
  <c r="J294" s="1"/>
  <c r="L128" i="2" s="1"/>
  <c r="I180" i="4"/>
  <c r="J180" s="1"/>
  <c r="F128" i="2" s="1"/>
  <c r="H127"/>
  <c r="P127" l="1"/>
  <c r="H128"/>
  <c r="M237" i="4"/>
  <c r="N237" s="1"/>
  <c r="J237"/>
  <c r="D129" i="2" s="1"/>
  <c r="K237" i="4" s="1"/>
  <c r="L237" s="1"/>
  <c r="J129" i="2"/>
  <c r="I295" i="4" s="1"/>
  <c r="J295" s="1"/>
  <c r="L129" i="2" s="1"/>
  <c r="I181" i="4"/>
  <c r="J181" s="1"/>
  <c r="F129" i="2" s="1"/>
  <c r="O236" i="4"/>
  <c r="P236" s="1"/>
  <c r="N128" i="2"/>
  <c r="P128" l="1"/>
  <c r="O237" i="4"/>
  <c r="P237" s="1"/>
  <c r="H129" i="2"/>
  <c r="N129"/>
  <c r="M238" i="4"/>
  <c r="N238" s="1"/>
  <c r="J238"/>
  <c r="D130" i="2" s="1"/>
  <c r="K238" i="4" s="1"/>
  <c r="L238" s="1"/>
  <c r="J130" i="2"/>
  <c r="I296" i="4" s="1"/>
  <c r="J296" s="1"/>
  <c r="L130" i="2" s="1"/>
  <c r="I182" i="4"/>
  <c r="J182" s="1"/>
  <c r="F130" i="2" s="1"/>
  <c r="P129" l="1"/>
  <c r="O238" i="4"/>
  <c r="P238" s="1"/>
  <c r="H130" i="2"/>
  <c r="N130"/>
  <c r="M239" i="4"/>
  <c r="N239" s="1"/>
  <c r="J239"/>
  <c r="D131" i="2" s="1"/>
  <c r="K239" i="4" s="1"/>
  <c r="L239" s="1"/>
  <c r="J131" i="2"/>
  <c r="I297" i="4" s="1"/>
  <c r="J297" s="1"/>
  <c r="L131" i="2" s="1"/>
  <c r="I183" i="4"/>
  <c r="J183" s="1"/>
  <c r="F131" i="2" s="1"/>
  <c r="P130" l="1"/>
  <c r="H131"/>
  <c r="M240" i="4"/>
  <c r="N240" s="1"/>
  <c r="J240"/>
  <c r="D132" i="2" s="1"/>
  <c r="K240" i="4" s="1"/>
  <c r="L240" s="1"/>
  <c r="I184"/>
  <c r="J184" s="1"/>
  <c r="F132" i="2" s="1"/>
  <c r="J132"/>
  <c r="I298" i="4" s="1"/>
  <c r="J298" s="1"/>
  <c r="L132" i="2" s="1"/>
  <c r="O239" i="4"/>
  <c r="P239" s="1"/>
  <c r="N131" i="2"/>
  <c r="P131" l="1"/>
  <c r="O240" i="4"/>
  <c r="P240" s="1"/>
  <c r="M241"/>
  <c r="N241" s="1"/>
  <c r="J241"/>
  <c r="D133" i="2" s="1"/>
  <c r="K241" i="4" s="1"/>
  <c r="L241" s="1"/>
  <c r="J133" i="2"/>
  <c r="I299" i="4" s="1"/>
  <c r="J299" s="1"/>
  <c r="L133" i="2" s="1"/>
  <c r="I185" i="4"/>
  <c r="J185" s="1"/>
  <c r="F133" i="2" s="1"/>
  <c r="H132"/>
  <c r="N132"/>
  <c r="P132" l="1"/>
  <c r="O241" i="4"/>
  <c r="P241" s="1"/>
  <c r="H133" i="2"/>
  <c r="N133"/>
  <c r="M242" i="4"/>
  <c r="N242" s="1"/>
  <c r="J242"/>
  <c r="D134" i="2" s="1"/>
  <c r="K242" i="4" s="1"/>
  <c r="L242" s="1"/>
  <c r="J134" i="2"/>
  <c r="I300" i="4" s="1"/>
  <c r="J300" s="1"/>
  <c r="L134" i="2" s="1"/>
  <c r="I186" i="4"/>
  <c r="J186" s="1"/>
  <c r="F134" i="2" s="1"/>
  <c r="P133" l="1"/>
  <c r="O242" i="4"/>
  <c r="P242" s="1"/>
  <c r="M243"/>
  <c r="N243" s="1"/>
  <c r="J243"/>
  <c r="D135" i="2" s="1"/>
  <c r="K243" i="4" s="1"/>
  <c r="L243" s="1"/>
  <c r="J135" i="2"/>
  <c r="I301" i="4" s="1"/>
  <c r="J301" s="1"/>
  <c r="L135" i="2" s="1"/>
  <c r="I187" i="4"/>
  <c r="J187" s="1"/>
  <c r="F135" i="2" s="1"/>
  <c r="H134"/>
  <c r="N134"/>
  <c r="P134" l="1"/>
  <c r="H135"/>
  <c r="O243" i="4"/>
  <c r="P243" s="1"/>
  <c r="N135" i="2"/>
  <c r="M244" i="4"/>
  <c r="N244" s="1"/>
  <c r="J244"/>
  <c r="D136" i="2" s="1"/>
  <c r="K244" i="4" s="1"/>
  <c r="L244" s="1"/>
  <c r="I188"/>
  <c r="J188" s="1"/>
  <c r="F136" i="2" s="1"/>
  <c r="J136"/>
  <c r="I302" i="4" s="1"/>
  <c r="J302" s="1"/>
  <c r="L136" i="2" s="1"/>
  <c r="P135" l="1"/>
  <c r="O244" i="4"/>
  <c r="P244" s="1"/>
  <c r="N136" i="2"/>
  <c r="M245" i="4"/>
  <c r="N245" s="1"/>
  <c r="J245"/>
  <c r="D137" i="2" s="1"/>
  <c r="K245" i="4" s="1"/>
  <c r="L245" s="1"/>
  <c r="J137" i="2"/>
  <c r="I303" i="4" s="1"/>
  <c r="J303" s="1"/>
  <c r="L137" i="2" s="1"/>
  <c r="I189" i="4"/>
  <c r="J189" s="1"/>
  <c r="F137" i="2" s="1"/>
  <c r="H136"/>
  <c r="P136" l="1"/>
  <c r="O245" i="4"/>
  <c r="P245" s="1"/>
  <c r="H137" i="2"/>
  <c r="M246" i="4"/>
  <c r="N246" s="1"/>
  <c r="J246"/>
  <c r="D138" i="2" s="1"/>
  <c r="K246" i="4" s="1"/>
  <c r="L246" s="1"/>
  <c r="J138" i="2"/>
  <c r="I304" i="4" s="1"/>
  <c r="J304" s="1"/>
  <c r="L138" i="2" s="1"/>
  <c r="I190" i="4"/>
  <c r="J190" s="1"/>
  <c r="F138" i="2" s="1"/>
  <c r="N137"/>
  <c r="P137" l="1"/>
  <c r="O246" i="4"/>
  <c r="P246" s="1"/>
  <c r="N138" i="2"/>
  <c r="H138"/>
  <c r="M247" i="4"/>
  <c r="N247" s="1"/>
  <c r="J247"/>
  <c r="D139" i="2" s="1"/>
  <c r="K247" i="4" s="1"/>
  <c r="L247" s="1"/>
  <c r="J139" i="2"/>
  <c r="I305" i="4" s="1"/>
  <c r="J305" s="1"/>
  <c r="L139" i="2" s="1"/>
  <c r="I191" i="4"/>
  <c r="J191" s="1"/>
  <c r="F139" i="2" s="1"/>
  <c r="P138" l="1"/>
  <c r="H139"/>
  <c r="M248" i="4"/>
  <c r="N248" s="1"/>
  <c r="J248"/>
  <c r="D140" i="2" s="1"/>
  <c r="K248" i="4" s="1"/>
  <c r="L248" s="1"/>
  <c r="I192"/>
  <c r="J192" s="1"/>
  <c r="F140" i="2" s="1"/>
  <c r="J140"/>
  <c r="I306" i="4" s="1"/>
  <c r="J306" s="1"/>
  <c r="L140" i="2" s="1"/>
  <c r="O247" i="4"/>
  <c r="P247" s="1"/>
  <c r="N139" i="2"/>
  <c r="P139" l="1"/>
  <c r="O248" i="4"/>
  <c r="P248" s="1"/>
  <c r="H140" i="2"/>
  <c r="N140"/>
  <c r="M249" i="4"/>
  <c r="N249" s="1"/>
  <c r="J249"/>
  <c r="D141" i="2" s="1"/>
  <c r="K249" i="4" s="1"/>
  <c r="L249" s="1"/>
  <c r="J141" i="2"/>
  <c r="I307" i="4" s="1"/>
  <c r="J307" s="1"/>
  <c r="L141" i="2" s="1"/>
  <c r="I193" i="4"/>
  <c r="J193" s="1"/>
  <c r="F141" i="2" s="1"/>
  <c r="P140" l="1"/>
  <c r="O249" i="4"/>
  <c r="P249" s="1"/>
  <c r="M250"/>
  <c r="N250" s="1"/>
  <c r="J250"/>
  <c r="D142" i="2" s="1"/>
  <c r="K250" i="4" s="1"/>
  <c r="L250" s="1"/>
  <c r="J142" i="2"/>
  <c r="I308" i="4" s="1"/>
  <c r="J308" s="1"/>
  <c r="L142" i="2" s="1"/>
  <c r="I194" i="4"/>
  <c r="J194" s="1"/>
  <c r="F142" i="2" s="1"/>
  <c r="N141"/>
  <c r="H141"/>
  <c r="P141" l="1"/>
  <c r="O250" i="4"/>
  <c r="P250" s="1"/>
  <c r="N142" i="2"/>
  <c r="H142"/>
  <c r="M251" i="4"/>
  <c r="N251" s="1"/>
  <c r="J251"/>
  <c r="D143" i="2" s="1"/>
  <c r="K251" i="4" s="1"/>
  <c r="L251" s="1"/>
  <c r="I195"/>
  <c r="J195" s="1"/>
  <c r="F143" i="2" s="1"/>
  <c r="J143"/>
  <c r="I309" i="4" s="1"/>
  <c r="J309" s="1"/>
  <c r="L143" i="2" s="1"/>
  <c r="P142" l="1"/>
  <c r="N143"/>
  <c r="O251" i="4"/>
  <c r="P251" s="1"/>
  <c r="H143" i="2"/>
  <c r="M252" i="4"/>
  <c r="N252" s="1"/>
  <c r="J252"/>
  <c r="D144" i="2" s="1"/>
  <c r="K252" i="4" s="1"/>
  <c r="L252" s="1"/>
  <c r="I196"/>
  <c r="J196" s="1"/>
  <c r="F144" i="2" s="1"/>
  <c r="J144"/>
  <c r="I310" i="4" s="1"/>
  <c r="J310" s="1"/>
  <c r="L144" i="2" s="1"/>
  <c r="P143" l="1"/>
  <c r="O252" i="4"/>
  <c r="P252" s="1"/>
  <c r="H144" i="2"/>
  <c r="M253" i="4"/>
  <c r="N253" s="1"/>
  <c r="J253"/>
  <c r="D145" i="2" s="1"/>
  <c r="K253" i="4" s="1"/>
  <c r="L253" s="1"/>
  <c r="J145" i="2"/>
  <c r="I311" i="4" s="1"/>
  <c r="J311" s="1"/>
  <c r="L145" i="2" s="1"/>
  <c r="I197" i="4"/>
  <c r="J197" s="1"/>
  <c r="F145" i="2" s="1"/>
  <c r="N144"/>
  <c r="P144" l="1"/>
  <c r="O253" i="4"/>
  <c r="P253" s="1"/>
  <c r="H145" i="2"/>
  <c r="M254" i="4"/>
  <c r="N254" s="1"/>
  <c r="J254"/>
  <c r="D146" i="2" s="1"/>
  <c r="K254" i="4" s="1"/>
  <c r="L254" s="1"/>
  <c r="I198"/>
  <c r="J198" s="1"/>
  <c r="F146" i="2" s="1"/>
  <c r="J146"/>
  <c r="I312" i="4" s="1"/>
  <c r="J312" s="1"/>
  <c r="L146" i="2" s="1"/>
  <c r="N145"/>
  <c r="P145" l="1"/>
  <c r="O254" i="4"/>
  <c r="P254" s="1"/>
  <c r="M255"/>
  <c r="N255" s="1"/>
  <c r="J255"/>
  <c r="D147" i="2" s="1"/>
  <c r="K255" i="4" s="1"/>
  <c r="L255" s="1"/>
  <c r="I199"/>
  <c r="J199" s="1"/>
  <c r="F147" i="2" s="1"/>
  <c r="J147"/>
  <c r="I313" i="4" s="1"/>
  <c r="J313" s="1"/>
  <c r="L147" i="2" s="1"/>
  <c r="N146"/>
  <c r="H146"/>
  <c r="P146" l="1"/>
  <c r="O255" i="4"/>
  <c r="P255" s="1"/>
  <c r="M256"/>
  <c r="N256" s="1"/>
  <c r="J256"/>
  <c r="D148" i="2" s="1"/>
  <c r="K256" i="4" s="1"/>
  <c r="L256" s="1"/>
  <c r="I200"/>
  <c r="J200" s="1"/>
  <c r="F148" i="2" s="1"/>
  <c r="J148"/>
  <c r="I314" i="4" s="1"/>
  <c r="J314" s="1"/>
  <c r="L148" i="2" s="1"/>
  <c r="N147"/>
  <c r="H147"/>
  <c r="P147" l="1"/>
  <c r="O256" i="4"/>
  <c r="P256" s="1"/>
  <c r="H148" i="2"/>
  <c r="M257" i="4"/>
  <c r="N257" s="1"/>
  <c r="J257"/>
  <c r="D149" i="2" s="1"/>
  <c r="K257" i="4" s="1"/>
  <c r="L257" s="1"/>
  <c r="I201"/>
  <c r="J201" s="1"/>
  <c r="F149" i="2" s="1"/>
  <c r="J149"/>
  <c r="I315" i="4" s="1"/>
  <c r="J315" s="1"/>
  <c r="L149" i="2" s="1"/>
  <c r="N148"/>
  <c r="P148" l="1"/>
  <c r="H149"/>
  <c r="N149"/>
  <c r="M258" i="4"/>
  <c r="N258" s="1"/>
  <c r="J258"/>
  <c r="D150" i="2" s="1"/>
  <c r="K258" i="4" s="1"/>
  <c r="L258" s="1"/>
  <c r="J150" i="2"/>
  <c r="I316" i="4" s="1"/>
  <c r="J316" s="1"/>
  <c r="L150" i="2" s="1"/>
  <c r="I202" i="4"/>
  <c r="J202" s="1"/>
  <c r="F150" i="2" s="1"/>
  <c r="O257" i="4"/>
  <c r="P257" s="1"/>
  <c r="P149" i="2" l="1"/>
  <c r="O258" i="4"/>
  <c r="P258" s="1"/>
  <c r="N150" i="2"/>
  <c r="H150"/>
  <c r="M259" i="4"/>
  <c r="N259" s="1"/>
  <c r="J259"/>
  <c r="D151" i="2" s="1"/>
  <c r="K259" i="4" s="1"/>
  <c r="L259" s="1"/>
  <c r="J151" i="2"/>
  <c r="I317" i="4" s="1"/>
  <c r="J317" s="1"/>
  <c r="L151" i="2" s="1"/>
  <c r="I203" i="4"/>
  <c r="J203" s="1"/>
  <c r="F151" i="2" s="1"/>
  <c r="CW18" i="1"/>
  <c r="CW19"/>
  <c r="CX18"/>
  <c r="CX19"/>
  <c r="CR19"/>
  <c r="CR18"/>
  <c r="CK19"/>
  <c r="CN19"/>
  <c r="CN18"/>
  <c r="CS19"/>
  <c r="CS18"/>
  <c r="CL18"/>
  <c r="CL19"/>
  <c r="CP18"/>
  <c r="CP19"/>
  <c r="CO19"/>
  <c r="CO18"/>
  <c r="CT18"/>
  <c r="CT19"/>
  <c r="P150" i="2" l="1"/>
  <c r="O259" i="4"/>
  <c r="P259" s="1"/>
  <c r="M260"/>
  <c r="N260" s="1"/>
  <c r="J260"/>
  <c r="D152" i="2" s="1"/>
  <c r="K260" i="4" s="1"/>
  <c r="L260" s="1"/>
  <c r="B153" i="2"/>
  <c r="I204" i="4"/>
  <c r="J204" s="1"/>
  <c r="F152" i="2" s="1"/>
  <c r="J152"/>
  <c r="I318" i="4" s="1"/>
  <c r="J318" s="1"/>
  <c r="L152" i="2" s="1"/>
  <c r="N151"/>
  <c r="H151"/>
  <c r="CM18" i="1"/>
  <c r="CM19"/>
  <c r="CV18"/>
  <c r="CV19"/>
  <c r="CU18"/>
  <c r="CU19"/>
  <c r="CQ19"/>
  <c r="CQ18"/>
  <c r="P151" i="2" l="1"/>
  <c r="O260" i="4"/>
  <c r="P260" s="1"/>
  <c r="H152" i="2"/>
  <c r="M261" i="4"/>
  <c r="N261" s="1"/>
  <c r="J261"/>
  <c r="D153" i="2" s="1"/>
  <c r="K261" i="4" s="1"/>
  <c r="L261" s="1"/>
  <c r="I205"/>
  <c r="J205" s="1"/>
  <c r="F153" i="2" s="1"/>
  <c r="J153"/>
  <c r="I319" i="4" s="1"/>
  <c r="J319" s="1"/>
  <c r="L153" i="2" s="1"/>
  <c r="N152"/>
  <c r="CK18" i="1"/>
  <c r="P152" i="2" l="1"/>
  <c r="N153"/>
  <c r="O261" i="4"/>
  <c r="P261" s="1"/>
  <c r="H153" i="2"/>
  <c r="D20" i="1" a="1"/>
  <c r="D20" s="1"/>
  <c r="P153" i="2" l="1"/>
  <c r="F20" i="1"/>
  <c r="E20"/>
  <c r="G20"/>
  <c r="V21" l="1"/>
  <c r="V20" s="1"/>
  <c r="AE21"/>
  <c r="AE20" s="1"/>
  <c r="AI21"/>
  <c r="AI20" s="1"/>
  <c r="AH21"/>
  <c r="AH20" s="1"/>
  <c r="AJ21"/>
  <c r="AJ20" s="1"/>
  <c r="AF21"/>
  <c r="AF20" s="1"/>
  <c r="W21"/>
  <c r="W20" s="1"/>
  <c r="AD21"/>
  <c r="AD20" s="1"/>
  <c r="AA21"/>
  <c r="AA20" s="1"/>
  <c r="AB21"/>
  <c r="AB20" s="1"/>
  <c r="AG21"/>
  <c r="AG20" s="1"/>
  <c r="Z21"/>
  <c r="Z20" s="1"/>
  <c r="Y21"/>
  <c r="Y20" s="1"/>
  <c r="X21"/>
  <c r="X20" s="1"/>
  <c r="AC21"/>
  <c r="AC20" s="1"/>
  <c r="D21" l="1" a="1"/>
  <c r="E21" s="1"/>
  <c r="D21" l="1"/>
  <c r="F21"/>
  <c r="G21"/>
  <c r="AK21" l="1"/>
  <c r="AK20" s="1"/>
  <c r="AX21"/>
  <c r="AX20" s="1"/>
  <c r="AN21"/>
  <c r="AN20" s="1"/>
  <c r="AO21"/>
  <c r="AO20" s="1"/>
  <c r="AP21"/>
  <c r="AP20" s="1"/>
  <c r="AS21"/>
  <c r="AS20" s="1"/>
  <c r="AQ21"/>
  <c r="AQ20" s="1"/>
  <c r="AW21"/>
  <c r="AW20" s="1"/>
  <c r="AU21"/>
  <c r="AU20" s="1"/>
  <c r="AV21"/>
  <c r="AV20" s="1"/>
  <c r="AL21"/>
  <c r="AL20" s="1"/>
  <c r="AY21"/>
  <c r="AY20" s="1"/>
  <c r="AT21"/>
  <c r="AT20" s="1"/>
  <c r="AM21"/>
  <c r="AM20" s="1"/>
  <c r="AR21"/>
  <c r="AR20" s="1"/>
</calcChain>
</file>

<file path=xl/sharedStrings.xml><?xml version="1.0" encoding="utf-8"?>
<sst xmlns="http://schemas.openxmlformats.org/spreadsheetml/2006/main" count="171" uniqueCount="148">
  <si>
    <t>№ п.п (количество выборок)</t>
  </si>
  <si>
    <t>(X) значение входной величины</t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</si>
  <si>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Calibri"/>
        <family val="2"/>
        <scheme val="minor"/>
      </rPr>
      <t>∆</t>
    </r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</si>
  <si>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</si>
  <si>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(x) Стандартное отклонение входной величины </t>
    </r>
    <r>
      <rPr>
        <sz val="11"/>
        <color theme="1"/>
        <rFont val="Calibri"/>
        <family val="2"/>
        <charset val="204"/>
      </rPr>
      <t>±δ</t>
    </r>
  </si>
  <si>
    <t>(x) Доверительный интервал входной величины (P=95)</t>
  </si>
  <si>
    <t>(Y) среднее значение результата измерения</t>
  </si>
  <si>
    <t>(Y) результаты измерения (эталонной) выходной величины</t>
  </si>
  <si>
    <t>стандартное отклонение</t>
  </si>
  <si>
    <t>не учитывать погрешность входной величины</t>
  </si>
  <si>
    <r>
      <t xml:space="preserve">(Y) доверительный интервал результата измерения (P=0,95); </t>
    </r>
    <r>
      <rPr>
        <sz val="12"/>
        <color theme="1"/>
        <rFont val="Calibri"/>
        <family val="2"/>
        <charset val="204"/>
      </rPr>
      <t>±∆</t>
    </r>
  </si>
  <si>
    <t>учитывать погрешность дискретизации прибора</t>
  </si>
  <si>
    <t>точность отображения результатов</t>
  </si>
  <si>
    <t xml:space="preserve"> (не влияет на точность расчёта)</t>
  </si>
  <si>
    <t>мин</t>
  </si>
  <si>
    <t>макс</t>
  </si>
  <si>
    <t>ассиметрия</t>
  </si>
  <si>
    <t>эксцесс распределения</t>
  </si>
  <si>
    <t>критерий грабса</t>
  </si>
  <si>
    <t>количество</t>
  </si>
  <si>
    <t>ср знач</t>
  </si>
  <si>
    <t>ст откл</t>
  </si>
  <si>
    <t>макс грабс</t>
  </si>
  <si>
    <t>поиспозмакс</t>
  </si>
  <si>
    <t>мин грабс</t>
  </si>
  <si>
    <t>поискпозграбс</t>
  </si>
  <si>
    <t>критерий Грабса, вероятность выбраса %</t>
  </si>
  <si>
    <t>для мин. числа</t>
  </si>
  <si>
    <t>макс 2</t>
  </si>
  <si>
    <t>R10макс</t>
  </si>
  <si>
    <t>для макс. числа</t>
  </si>
  <si>
    <t>мин 2</t>
  </si>
  <si>
    <t>R10мин</t>
  </si>
  <si>
    <t>эксцес</t>
  </si>
  <si>
    <t>эксцесс</t>
  </si>
  <si>
    <t xml:space="preserve"> критерий Диксона R10</t>
  </si>
  <si>
    <t>критерий Диксона R21</t>
  </si>
  <si>
    <t>доверит</t>
  </si>
  <si>
    <t>Критерий Кохрена</t>
  </si>
  <si>
    <t xml:space="preserve">кохрен </t>
  </si>
  <si>
    <t>дисперс</t>
  </si>
  <si>
    <t>макс дисперс</t>
  </si>
  <si>
    <t>сумм диспер</t>
  </si>
  <si>
    <t>критерий</t>
  </si>
  <si>
    <t xml:space="preserve">число выборок </t>
  </si>
  <si>
    <t>критерий не больше макс дисперсии</t>
  </si>
  <si>
    <t>кохрена</t>
  </si>
  <si>
    <t>позиция</t>
  </si>
  <si>
    <t>число эксперементов</t>
  </si>
  <si>
    <t>срзнач</t>
  </si>
  <si>
    <t>занач по х</t>
  </si>
  <si>
    <t>знач по y</t>
  </si>
  <si>
    <t>мин знач</t>
  </si>
  <si>
    <t xml:space="preserve">не через 0 </t>
  </si>
  <si>
    <t>шаг дискредитации прибора</t>
  </si>
  <si>
    <r>
      <t>отн формулы</t>
    </r>
    <r>
      <rPr>
        <sz val="11"/>
        <color theme="1"/>
        <rFont val="Calibri"/>
        <family val="2"/>
        <charset val="204"/>
      </rPr>
      <t>∆</t>
    </r>
  </si>
  <si>
    <t>отн формулы%</t>
  </si>
  <si>
    <t>остатки</t>
  </si>
  <si>
    <t>из таблици</t>
  </si>
  <si>
    <t>коэффициент значимости t</t>
  </si>
  <si>
    <t>коэффициент значимости ta</t>
  </si>
  <si>
    <t>коэффициент значимости tb</t>
  </si>
  <si>
    <t>a</t>
  </si>
  <si>
    <t>b</t>
  </si>
  <si>
    <t>Y формула</t>
  </si>
  <si>
    <t>линейность</t>
  </si>
  <si>
    <t>А</t>
  </si>
  <si>
    <t>Б</t>
  </si>
  <si>
    <t>погрешность</t>
  </si>
  <si>
    <t>t</t>
  </si>
  <si>
    <t>x</t>
  </si>
  <si>
    <t>кохрен</t>
  </si>
  <si>
    <t>сумм</t>
  </si>
  <si>
    <t>уровень</t>
  </si>
  <si>
    <t>X для стандарт</t>
  </si>
  <si>
    <t>среднзн</t>
  </si>
  <si>
    <t>пропорц</t>
  </si>
  <si>
    <t>a+b</t>
  </si>
  <si>
    <t>a+b+c</t>
  </si>
  <si>
    <t>сред гр</t>
  </si>
  <si>
    <t>автом</t>
  </si>
  <si>
    <t>слож с экстрем</t>
  </si>
  <si>
    <t>итог СКО</t>
  </si>
  <si>
    <t>погрешность входн</t>
  </si>
  <si>
    <t>y</t>
  </si>
  <si>
    <t>доверит/1,96</t>
  </si>
  <si>
    <t>R^2</t>
  </si>
  <si>
    <t>дискр</t>
  </si>
  <si>
    <t>1,96=</t>
  </si>
  <si>
    <t>количество итераций</t>
  </si>
  <si>
    <t>Остатки</t>
  </si>
  <si>
    <t xml:space="preserve">   формула  градировочной характеристики:</t>
  </si>
  <si>
    <t>Y</t>
  </si>
  <si>
    <t>(x) Погрешность входной величины ± ∆</t>
  </si>
  <si>
    <t>(x) Погрешность входной величины ± %</t>
  </si>
  <si>
    <t>(x) Стандартное отклонение входной величины ±δ</t>
  </si>
  <si>
    <t>н.п.п</t>
  </si>
  <si>
    <t>х</t>
  </si>
  <si>
    <t>пропор</t>
  </si>
  <si>
    <t>разн Y</t>
  </si>
  <si>
    <t>ско</t>
  </si>
  <si>
    <t xml:space="preserve"> коэффициент b=  </t>
  </si>
  <si>
    <t xml:space="preserve">Y=  </t>
  </si>
  <si>
    <t xml:space="preserve">X=  </t>
  </si>
  <si>
    <t xml:space="preserve"> или X=  </t>
  </si>
  <si>
    <t>ско графика</t>
  </si>
  <si>
    <t>срX</t>
  </si>
  <si>
    <t>срY</t>
  </si>
  <si>
    <t>стотклY</t>
  </si>
  <si>
    <t>•</t>
  </si>
  <si>
    <t xml:space="preserve"> =X</t>
  </si>
  <si>
    <t>ϬY в этой точке измерения</t>
  </si>
  <si>
    <t>Ϭ графика по оси  Y</t>
  </si>
  <si>
    <t>граници  контроля для Y (K=2)</t>
  </si>
  <si>
    <t>Ϭ графика. по оси X</t>
  </si>
  <si>
    <t>для x</t>
  </si>
  <si>
    <t>минY</t>
  </si>
  <si>
    <t>максY</t>
  </si>
  <si>
    <t>пропорциональное Ϭ</t>
  </si>
  <si>
    <r>
      <t xml:space="preserve">постоянное </t>
    </r>
    <r>
      <rPr>
        <sz val="11"/>
        <color theme="1"/>
        <rFont val="Tahoma"/>
        <family val="2"/>
        <charset val="204"/>
      </rPr>
      <t>Ϭ</t>
    </r>
  </si>
  <si>
    <t>Ϭ (автом.)</t>
  </si>
  <si>
    <r>
      <rPr>
        <sz val="11"/>
        <color theme="1"/>
        <rFont val="Tahoma"/>
        <family val="2"/>
        <charset val="204"/>
      </rPr>
      <t xml:space="preserve">Ϭ </t>
    </r>
    <r>
      <rPr>
        <sz val="11"/>
        <color theme="1"/>
        <rFont val="Calibri"/>
        <family val="2"/>
        <scheme val="minor"/>
      </rPr>
      <t>сложное с экстемумом</t>
    </r>
  </si>
  <si>
    <t>оценка адекватности функции калибровки</t>
  </si>
  <si>
    <t>пароль</t>
  </si>
  <si>
    <t>до</t>
  </si>
  <si>
    <t>плюс для счёта</t>
  </si>
  <si>
    <t>ст. откл</t>
  </si>
  <si>
    <t>https://rosakkreditatsiya-forum.ru/viewtopic.php?t=147</t>
  </si>
  <si>
    <t>ост/корКол</t>
  </si>
  <si>
    <t>остатки/кореньГрГраф</t>
  </si>
  <si>
    <t>ст откл остатков</t>
  </si>
  <si>
    <t>K=2 nY=1 ; ±Δ при (р=0,95) (доверит интервал.еденичного измерения)</t>
  </si>
  <si>
    <t>достоверность</t>
  </si>
  <si>
    <t xml:space="preserve"> коэффициент a=  </t>
  </si>
  <si>
    <t>x-с учётом входной величины</t>
  </si>
  <si>
    <t>РАССТОЯНИЕ КУКА</t>
  </si>
  <si>
    <t>Шрифт Tahoma12 текст красный - ячейки для ввода данных, значений</t>
  </si>
  <si>
    <t>Желтая заливка - ячейка должна быть обязательно заполнена</t>
  </si>
  <si>
    <t>Шрифт Tahoma12 текст чёрный - ячейки с рассчитанными величинами</t>
  </si>
  <si>
    <t>История версий:</t>
  </si>
  <si>
    <t>CristalNeiron403а 24.11.2017</t>
  </si>
  <si>
    <t>Добавление защиты от неверного ввода значений для некоторых данных</t>
  </si>
  <si>
    <t>разчёт может длится до 5 минут</t>
  </si>
  <si>
    <t>12й</t>
  </si>
  <si>
    <t>Заливка красные точки чёрный шрифт-  ВНИМАНИЕ!!! Возможа ошибка, опечатка при вводе значений, неправильные данные</t>
  </si>
  <si>
    <t>не вырезайте ячейки и не вставляйте, а просто их заполняйте</t>
  </si>
  <si>
    <t>Yсредн</t>
  </si>
  <si>
    <t>CristalNeiron 4.1.0.b(180206) пароли, обновления</t>
  </si>
</sst>
</file>

<file path=xl/styles.xml><?xml version="1.0" encoding="utf-8"?>
<styleSheet xmlns="http://schemas.openxmlformats.org/spreadsheetml/2006/main">
  <numFmts count="3">
    <numFmt numFmtId="164" formatCode="0.00000000"/>
    <numFmt numFmtId="165" formatCode="0.000"/>
    <numFmt numFmtId="166" formatCode="[$-F400]h:mm:ss\ AM/PM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9"/>
      <color theme="1"/>
      <name val="Tahoma"/>
      <family val="2"/>
      <charset val="204"/>
    </font>
    <font>
      <sz val="11"/>
      <color rgb="FFFFFF00"/>
      <name val="Calibri"/>
      <family val="2"/>
      <scheme val="minor"/>
    </font>
    <font>
      <sz val="8"/>
      <color rgb="FFFF0000"/>
      <name val="Tahoma"/>
      <family val="2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Gisha"/>
      <family val="2"/>
    </font>
    <font>
      <sz val="11"/>
      <name val="Gisha"/>
      <family val="2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 style="thin">
        <color theme="1" tint="0.499984740745262"/>
      </bottom>
      <diagonal/>
    </border>
    <border>
      <left/>
      <right style="double">
        <color theme="1" tint="0.24994659260841701"/>
      </right>
      <top/>
      <bottom/>
      <diagonal/>
    </border>
    <border>
      <left/>
      <right style="double">
        <color theme="1" tint="0.24994659260841701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/>
      <bottom/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rgb="FF7030A0"/>
      </left>
      <right style="thin">
        <color rgb="FFC00000"/>
      </right>
      <top/>
      <bottom/>
      <diagonal/>
    </border>
    <border>
      <left style="thin">
        <color theme="1" tint="0.24994659260841701"/>
      </left>
      <right style="thin">
        <color rgb="FFC00000"/>
      </right>
      <top/>
      <bottom style="thin">
        <color theme="0" tint="-0.499984740745262"/>
      </bottom>
      <diagonal/>
    </border>
    <border>
      <left style="thin">
        <color rgb="FF7030A0"/>
      </left>
      <right style="thin">
        <color rgb="FFC00000"/>
      </right>
      <top/>
      <bottom style="thin">
        <color theme="0" tint="-0.499984740745262"/>
      </bottom>
      <diagonal/>
    </border>
    <border>
      <left/>
      <right style="double">
        <color theme="1" tint="0.24994659260841701"/>
      </right>
      <top/>
      <bottom style="thin">
        <color theme="0" tint="-0.499984740745262"/>
      </bottom>
      <diagonal/>
    </border>
    <border>
      <left style="thin">
        <color theme="1" tint="0.24994659260841701"/>
      </left>
      <right style="thin">
        <color rgb="FFC00000"/>
      </right>
      <top style="thin">
        <color theme="0" tint="-0.499984740745262"/>
      </top>
      <bottom/>
      <diagonal/>
    </border>
    <border>
      <left style="thin">
        <color rgb="FF7030A0"/>
      </left>
      <right style="thin">
        <color rgb="FFC00000"/>
      </right>
      <top style="thin">
        <color theme="0" tint="-0.499984740745262"/>
      </top>
      <bottom/>
      <diagonal/>
    </border>
    <border>
      <left/>
      <right style="double">
        <color theme="1" tint="0.24994659260841701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/>
      <diagonal/>
    </border>
    <border>
      <left style="thin">
        <color rgb="FFC00000"/>
      </left>
      <right style="thin">
        <color rgb="FF00B050"/>
      </right>
      <top/>
      <bottom/>
      <diagonal/>
    </border>
    <border>
      <left style="thin">
        <color rgb="FFC00000"/>
      </left>
      <right style="thin">
        <color rgb="FF00B050"/>
      </right>
      <top/>
      <bottom style="thin">
        <color theme="0" tint="-0.499984740745262"/>
      </bottom>
      <diagonal/>
    </border>
    <border>
      <left style="thin">
        <color rgb="FFC00000"/>
      </left>
      <right style="thin">
        <color rgb="FF00B050"/>
      </right>
      <top style="thin">
        <color theme="0" tint="-0.499984740745262"/>
      </top>
      <bottom/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/>
      <diagonal/>
    </border>
    <border>
      <left style="thin">
        <color rgb="FFC00000"/>
      </left>
      <right style="thin">
        <color rgb="FF00B050"/>
      </right>
      <top/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/>
      <diagonal/>
    </border>
    <border>
      <left style="thin">
        <color rgb="FF00B05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FF0000"/>
      </right>
      <top/>
      <bottom style="thin">
        <color theme="0" tint="-0.499984740745262"/>
      </bottom>
      <diagonal/>
    </border>
    <border>
      <left style="thin">
        <color rgb="FF00B050"/>
      </left>
      <right style="thin">
        <color rgb="FFFF0000"/>
      </right>
      <top style="thin">
        <color theme="0" tint="-0.499984740745262"/>
      </top>
      <bottom/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/>
      <diagonal/>
    </border>
    <border>
      <left style="thin">
        <color rgb="FF00B050"/>
      </left>
      <right style="thin">
        <color rgb="FFFF0000"/>
      </right>
      <top/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B0F0"/>
      </right>
      <top/>
      <bottom/>
      <diagonal/>
    </border>
    <border>
      <left style="thin">
        <color rgb="FFFF0000"/>
      </left>
      <right style="thin">
        <color rgb="FF00B0F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B0F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B0F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/>
      <diagonal/>
    </border>
    <border>
      <left style="thin">
        <color rgb="FF00B0F0"/>
      </left>
      <right style="thin">
        <color rgb="FFFFC000"/>
      </right>
      <top/>
      <bottom/>
      <diagonal/>
    </border>
    <border>
      <left style="thin">
        <color rgb="FF00B0F0"/>
      </left>
      <right style="thin">
        <color rgb="FFFFC000"/>
      </right>
      <top/>
      <bottom style="thin">
        <color theme="0" tint="-0.499984740745262"/>
      </bottom>
      <diagonal/>
    </border>
    <border>
      <left style="thin">
        <color rgb="FF00B0F0"/>
      </left>
      <right style="thin">
        <color rgb="FFFFC000"/>
      </right>
      <top style="thin">
        <color theme="0" tint="-0.499984740745262"/>
      </top>
      <bottom/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/>
      <diagonal/>
    </border>
    <border>
      <left style="thin">
        <color rgb="FF00B0F0"/>
      </left>
      <right style="thin">
        <color rgb="FFFFC000"/>
      </right>
      <top/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theme="1" tint="0.24994659260841701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/>
      <diagonal/>
    </border>
    <border>
      <left style="thin">
        <color rgb="FFFFC000"/>
      </left>
      <right style="thin">
        <color rgb="FF002060"/>
      </right>
      <top/>
      <bottom/>
      <diagonal/>
    </border>
    <border>
      <left style="thin">
        <color rgb="FFFFC000"/>
      </left>
      <right style="thin">
        <color rgb="FF002060"/>
      </right>
      <top/>
      <bottom style="thin">
        <color theme="0" tint="-0.499984740745262"/>
      </bottom>
      <diagonal/>
    </border>
    <border>
      <left style="thin">
        <color rgb="FFFFC000"/>
      </left>
      <right style="thin">
        <color rgb="FF002060"/>
      </right>
      <top style="thin">
        <color theme="0" tint="-0.499984740745262"/>
      </top>
      <bottom/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/>
      <diagonal/>
    </border>
    <border>
      <left style="thin">
        <color rgb="FFFFC000"/>
      </left>
      <right style="thin">
        <color rgb="FF002060"/>
      </right>
      <top/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2060"/>
      </left>
      <right style="thin">
        <color rgb="FFFFFF00"/>
      </right>
      <top/>
      <bottom/>
      <diagonal/>
    </border>
    <border>
      <left style="thin">
        <color rgb="FF00206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206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206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/>
      <diagonal/>
    </border>
    <border>
      <left style="thin">
        <color rgb="FFFFFF00"/>
      </left>
      <right style="thin">
        <color rgb="FF7030A0"/>
      </right>
      <top/>
      <bottom/>
      <diagonal/>
    </border>
    <border>
      <left style="thin">
        <color rgb="FFFFFF00"/>
      </left>
      <right style="thin">
        <color rgb="FF7030A0"/>
      </right>
      <top/>
      <bottom style="thin">
        <color theme="0" tint="-0.499984740745262"/>
      </bottom>
      <diagonal/>
    </border>
    <border>
      <left style="thin">
        <color rgb="FFFFFF00"/>
      </left>
      <right style="thin">
        <color rgb="FF7030A0"/>
      </right>
      <top style="thin">
        <color theme="0" tint="-0.499984740745262"/>
      </top>
      <bottom/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/>
      <diagonal/>
    </border>
    <border>
      <left style="thin">
        <color rgb="FFFFFF00"/>
      </left>
      <right style="thin">
        <color rgb="FF7030A0"/>
      </right>
      <top/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rgb="FF7030A0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/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70C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70C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70C0"/>
      </left>
      <right style="thin">
        <color rgb="FFFFFF00"/>
      </right>
      <top/>
      <bottom/>
      <diagonal/>
    </border>
    <border>
      <left style="thin">
        <color rgb="FF0070C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70C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70C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 tint="0.24994659260841701"/>
      </left>
      <right/>
      <top style="double">
        <color theme="1" tint="0.24994659260841701"/>
      </top>
      <bottom style="thin">
        <color theme="1" tint="0.499984740745262"/>
      </bottom>
      <diagonal/>
    </border>
    <border>
      <left/>
      <right/>
      <top style="double">
        <color theme="1" tint="0.24994659260841701"/>
      </top>
      <bottom style="thin">
        <color theme="1" tint="0.499984740745262"/>
      </bottom>
      <diagonal/>
    </border>
    <border>
      <left/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double">
        <color theme="1" tint="0.24994659260841701"/>
      </left>
      <right/>
      <top style="thin">
        <color theme="1" tint="0.499984740745262"/>
      </top>
      <bottom style="double">
        <color theme="1" tint="0.24994659260841701"/>
      </bottom>
      <diagonal/>
    </border>
    <border>
      <left/>
      <right/>
      <top style="thin">
        <color theme="1" tint="0.499984740745262"/>
      </top>
      <bottom style="double">
        <color theme="1" tint="0.24994659260841701"/>
      </bottom>
      <diagonal/>
    </border>
    <border>
      <left/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0" borderId="116" xfId="0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6" fillId="0" borderId="65" xfId="0" applyFont="1" applyBorder="1" applyAlignment="1" applyProtection="1">
      <alignment horizontal="center" vertical="center"/>
      <protection locked="0"/>
    </xf>
    <xf numFmtId="0" fontId="6" fillId="0" borderId="74" xfId="0" applyFont="1" applyBorder="1" applyAlignment="1" applyProtection="1">
      <alignment horizontal="center" vertical="center"/>
      <protection locked="0"/>
    </xf>
    <xf numFmtId="0" fontId="6" fillId="0" borderId="8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5" xfId="0" applyFont="1" applyBorder="1" applyAlignment="1" applyProtection="1">
      <alignment horizontal="center" vertical="center"/>
      <protection locked="0"/>
    </xf>
    <xf numFmtId="0" fontId="6" fillId="0" borderId="97" xfId="0" applyFont="1" applyBorder="1" applyAlignment="1" applyProtection="1">
      <alignment horizontal="center" vertical="center"/>
      <protection locked="0"/>
    </xf>
    <xf numFmtId="0" fontId="6" fillId="0" borderId="99" xfId="0" applyFont="1" applyBorder="1" applyAlignment="1" applyProtection="1">
      <alignment horizontal="center" vertical="center"/>
      <protection locked="0"/>
    </xf>
    <xf numFmtId="0" fontId="6" fillId="0" borderId="10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66" xfId="0" applyFont="1" applyBorder="1" applyAlignment="1" applyProtection="1">
      <alignment horizontal="center" vertical="center"/>
      <protection locked="0"/>
    </xf>
    <xf numFmtId="0" fontId="6" fillId="0" borderId="75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10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67" xfId="0" applyFont="1" applyBorder="1" applyAlignment="1" applyProtection="1">
      <alignment horizontal="center" vertical="center"/>
      <protection locked="0"/>
    </xf>
    <xf numFmtId="0" fontId="6" fillId="0" borderId="76" xfId="0" applyFont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11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77" xfId="0" applyFont="1" applyBorder="1" applyAlignment="1" applyProtection="1">
      <alignment horizontal="center" vertical="center"/>
      <protection locked="0"/>
    </xf>
    <xf numFmtId="0" fontId="6" fillId="0" borderId="86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6" fillId="0" borderId="11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horizontal="center" vertical="center"/>
      <protection locked="0"/>
    </xf>
    <xf numFmtId="0" fontId="6" fillId="0" borderId="8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03" xfId="0" applyFont="1" applyBorder="1" applyAlignment="1" applyProtection="1">
      <alignment horizontal="center" vertical="center"/>
      <protection locked="0"/>
    </xf>
    <xf numFmtId="0" fontId="6" fillId="0" borderId="112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7" fillId="0" borderId="44" xfId="0" applyFont="1" applyBorder="1" applyAlignment="1" applyProtection="1">
      <alignment horizontal="center" vertical="center"/>
    </xf>
    <xf numFmtId="0" fontId="7" fillId="0" borderId="52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73" xfId="0" applyFont="1" applyBorder="1" applyAlignment="1" applyProtection="1">
      <alignment horizontal="center" vertical="center"/>
    </xf>
    <xf numFmtId="0" fontId="7" fillId="0" borderId="82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4" xfId="0" applyFont="1" applyBorder="1" applyAlignment="1" applyProtection="1">
      <alignment horizontal="center" vertical="center"/>
    </xf>
    <xf numFmtId="0" fontId="7" fillId="0" borderId="96" xfId="0" applyFont="1" applyBorder="1" applyAlignment="1" applyProtection="1">
      <alignment horizontal="center" vertical="center"/>
    </xf>
    <xf numFmtId="0" fontId="7" fillId="0" borderId="98" xfId="0" applyFont="1" applyBorder="1" applyAlignment="1" applyProtection="1">
      <alignment horizontal="center" vertical="center"/>
    </xf>
    <xf numFmtId="0" fontId="7" fillId="0" borderId="107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70" xfId="0" applyFont="1" applyBorder="1" applyAlignment="1" applyProtection="1">
      <alignment horizontal="center" vertical="center"/>
    </xf>
    <xf numFmtId="0" fontId="2" fillId="0" borderId="79" xfId="0" applyFont="1" applyBorder="1" applyAlignment="1" applyProtection="1">
      <alignment horizontal="center" vertical="center"/>
    </xf>
    <xf numFmtId="0" fontId="2" fillId="0" borderId="88" xfId="0" applyFont="1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104" xfId="0" applyFont="1" applyBorder="1" applyAlignment="1" applyProtection="1">
      <alignment horizontal="center" vertical="center"/>
    </xf>
    <xf numFmtId="0" fontId="2" fillId="0" borderId="113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0" fontId="2" fillId="0" borderId="67" xfId="0" applyFont="1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/>
    </xf>
    <xf numFmtId="0" fontId="2" fillId="0" borderId="85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1" xfId="0" applyFont="1" applyBorder="1" applyAlignment="1" applyProtection="1">
      <alignment horizontal="center" vertical="center"/>
    </xf>
    <xf numFmtId="0" fontId="2" fillId="0" borderId="110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62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</xf>
    <xf numFmtId="0" fontId="2" fillId="0" borderId="59" xfId="0" applyFont="1" applyBorder="1" applyAlignment="1" applyProtection="1">
      <alignment horizontal="center" vertical="center"/>
    </xf>
    <xf numFmtId="0" fontId="2" fillId="0" borderId="71" xfId="0" applyFont="1" applyBorder="1" applyAlignment="1" applyProtection="1">
      <alignment horizontal="center" vertical="center"/>
    </xf>
    <xf numFmtId="0" fontId="2" fillId="0" borderId="80" xfId="0" applyFont="1" applyBorder="1" applyAlignment="1" applyProtection="1">
      <alignment horizontal="center" vertical="center"/>
    </xf>
    <xf numFmtId="0" fontId="2" fillId="0" borderId="89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105" xfId="0" applyFont="1" applyBorder="1" applyAlignment="1" applyProtection="1">
      <alignment horizontal="center" vertical="center"/>
    </xf>
    <xf numFmtId="0" fontId="2" fillId="0" borderId="114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7" fillId="0" borderId="61" xfId="0" applyFont="1" applyBorder="1" applyAlignment="1" applyProtection="1">
      <alignment horizontal="right" vertical="center"/>
    </xf>
    <xf numFmtId="0" fontId="7" fillId="0" borderId="34" xfId="0" applyFont="1" applyBorder="1" applyAlignment="1" applyProtection="1">
      <alignment horizontal="right" vertical="center"/>
    </xf>
    <xf numFmtId="0" fontId="7" fillId="0" borderId="41" xfId="0" applyFont="1" applyBorder="1" applyAlignment="1" applyProtection="1">
      <alignment horizontal="right" vertical="center"/>
    </xf>
    <xf numFmtId="0" fontId="7" fillId="0" borderId="49" xfId="0" applyFont="1" applyBorder="1" applyAlignment="1" applyProtection="1">
      <alignment horizontal="right" vertical="center"/>
    </xf>
    <xf numFmtId="0" fontId="7" fillId="0" borderId="58" xfId="0" applyFont="1" applyBorder="1" applyAlignment="1" applyProtection="1">
      <alignment horizontal="right" vertical="center"/>
    </xf>
    <xf numFmtId="0" fontId="7" fillId="0" borderId="70" xfId="0" applyFont="1" applyBorder="1" applyAlignment="1" applyProtection="1">
      <alignment horizontal="right" vertical="center"/>
    </xf>
    <xf numFmtId="0" fontId="7" fillId="0" borderId="79" xfId="0" applyFont="1" applyBorder="1" applyAlignment="1" applyProtection="1">
      <alignment horizontal="right" vertical="center"/>
    </xf>
    <xf numFmtId="0" fontId="7" fillId="0" borderId="88" xfId="0" applyFont="1" applyBorder="1" applyAlignment="1" applyProtection="1">
      <alignment horizontal="right" vertical="center"/>
    </xf>
    <xf numFmtId="0" fontId="7" fillId="0" borderId="91" xfId="0" applyFont="1" applyBorder="1" applyAlignment="1" applyProtection="1">
      <alignment horizontal="right" vertical="center"/>
    </xf>
    <xf numFmtId="0" fontId="7" fillId="0" borderId="104" xfId="0" applyFont="1" applyBorder="1" applyAlignment="1" applyProtection="1">
      <alignment horizontal="right" vertical="center"/>
    </xf>
    <xf numFmtId="0" fontId="7" fillId="0" borderId="113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7" xfId="0" applyFont="1" applyBorder="1" applyAlignment="1" applyProtection="1">
      <alignment horizontal="right" vertical="center"/>
    </xf>
    <xf numFmtId="0" fontId="7" fillId="0" borderId="31" xfId="0" applyFont="1" applyBorder="1" applyAlignment="1" applyProtection="1">
      <alignment horizontal="right" vertical="center"/>
    </xf>
    <xf numFmtId="0" fontId="7" fillId="0" borderId="38" xfId="0" applyFont="1" applyBorder="1" applyAlignment="1" applyProtection="1">
      <alignment horizontal="right" vertical="center"/>
    </xf>
    <xf numFmtId="0" fontId="7" fillId="0" borderId="46" xfId="0" applyFont="1" applyBorder="1" applyAlignment="1" applyProtection="1">
      <alignment horizontal="right" vertical="center"/>
    </xf>
    <xf numFmtId="0" fontId="7" fillId="0" borderId="55" xfId="0" applyFont="1" applyBorder="1" applyAlignment="1" applyProtection="1">
      <alignment horizontal="right" vertical="center"/>
    </xf>
    <xf numFmtId="0" fontId="7" fillId="0" borderId="67" xfId="0" applyFont="1" applyBorder="1" applyAlignment="1" applyProtection="1">
      <alignment horizontal="right" vertical="center"/>
    </xf>
    <xf numFmtId="0" fontId="7" fillId="0" borderId="76" xfId="0" applyFont="1" applyBorder="1" applyAlignment="1" applyProtection="1">
      <alignment horizontal="right" vertical="center"/>
    </xf>
    <xf numFmtId="0" fontId="7" fillId="0" borderId="85" xfId="0" applyFont="1" applyBorder="1" applyAlignment="1" applyProtection="1">
      <alignment horizontal="right" vertical="center"/>
    </xf>
    <xf numFmtId="0" fontId="7" fillId="0" borderId="11" xfId="0" applyFont="1" applyBorder="1" applyAlignment="1" applyProtection="1">
      <alignment horizontal="right" vertical="center"/>
    </xf>
    <xf numFmtId="0" fontId="7" fillId="0" borderId="101" xfId="0" applyFont="1" applyBorder="1" applyAlignment="1" applyProtection="1">
      <alignment horizontal="right" vertical="center"/>
    </xf>
    <xf numFmtId="0" fontId="7" fillId="0" borderId="110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right" vertical="center"/>
    </xf>
    <xf numFmtId="0" fontId="7" fillId="3" borderId="31" xfId="0" applyFont="1" applyFill="1" applyBorder="1" applyAlignment="1" applyProtection="1">
      <alignment horizontal="right" vertical="center"/>
    </xf>
    <xf numFmtId="0" fontId="7" fillId="3" borderId="38" xfId="0" applyFont="1" applyFill="1" applyBorder="1" applyAlignment="1" applyProtection="1">
      <alignment horizontal="right" vertical="center"/>
    </xf>
    <xf numFmtId="0" fontId="7" fillId="3" borderId="46" xfId="0" applyFont="1" applyFill="1" applyBorder="1" applyAlignment="1" applyProtection="1">
      <alignment horizontal="right" vertical="center"/>
    </xf>
    <xf numFmtId="0" fontId="7" fillId="3" borderId="55" xfId="0" applyFont="1" applyFill="1" applyBorder="1" applyAlignment="1" applyProtection="1">
      <alignment horizontal="right" vertical="center"/>
    </xf>
    <xf numFmtId="0" fontId="7" fillId="3" borderId="67" xfId="0" applyFont="1" applyFill="1" applyBorder="1" applyAlignment="1" applyProtection="1">
      <alignment horizontal="right" vertical="center"/>
    </xf>
    <xf numFmtId="0" fontId="7" fillId="3" borderId="76" xfId="0" applyFont="1" applyFill="1" applyBorder="1" applyAlignment="1" applyProtection="1">
      <alignment horizontal="right" vertical="center"/>
    </xf>
    <xf numFmtId="0" fontId="7" fillId="3" borderId="85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right" vertical="center"/>
    </xf>
    <xf numFmtId="0" fontId="7" fillId="3" borderId="101" xfId="0" applyFont="1" applyFill="1" applyBorder="1" applyAlignment="1" applyProtection="1">
      <alignment horizontal="right" vertical="center"/>
    </xf>
    <xf numFmtId="0" fontId="7" fillId="3" borderId="110" xfId="0" applyFont="1" applyFill="1" applyBorder="1" applyAlignment="1" applyProtection="1">
      <alignment horizontal="right" vertical="center"/>
    </xf>
    <xf numFmtId="0" fontId="7" fillId="3" borderId="23" xfId="0" applyFont="1" applyFill="1" applyBorder="1" applyAlignment="1" applyProtection="1">
      <alignment horizontal="right" vertical="center"/>
    </xf>
    <xf numFmtId="0" fontId="7" fillId="0" borderId="62" xfId="0" applyFont="1" applyBorder="1" applyAlignment="1" applyProtection="1">
      <alignment horizontal="right" vertical="center"/>
    </xf>
    <xf numFmtId="0" fontId="7" fillId="0" borderId="35" xfId="0" applyFont="1" applyBorder="1" applyAlignment="1" applyProtection="1">
      <alignment horizontal="right" vertical="center"/>
    </xf>
    <xf numFmtId="0" fontId="7" fillId="0" borderId="42" xfId="0" applyFont="1" applyBorder="1" applyAlignment="1" applyProtection="1">
      <alignment horizontal="right" vertical="center"/>
    </xf>
    <xf numFmtId="0" fontId="7" fillId="0" borderId="50" xfId="0" applyFont="1" applyBorder="1" applyAlignment="1" applyProtection="1">
      <alignment horizontal="right" vertical="center"/>
    </xf>
    <xf numFmtId="0" fontId="7" fillId="0" borderId="59" xfId="0" applyFont="1" applyBorder="1" applyAlignment="1" applyProtection="1">
      <alignment horizontal="right" vertical="center"/>
    </xf>
    <xf numFmtId="0" fontId="7" fillId="0" borderId="71" xfId="0" applyFont="1" applyBorder="1" applyAlignment="1" applyProtection="1">
      <alignment horizontal="right" vertical="center"/>
    </xf>
    <xf numFmtId="0" fontId="7" fillId="0" borderId="80" xfId="0" applyFont="1" applyBorder="1" applyAlignment="1" applyProtection="1">
      <alignment horizontal="right" vertical="center"/>
    </xf>
    <xf numFmtId="0" fontId="7" fillId="0" borderId="89" xfId="0" applyFont="1" applyBorder="1" applyAlignment="1" applyProtection="1">
      <alignment horizontal="right" vertical="center"/>
    </xf>
    <xf numFmtId="0" fontId="7" fillId="0" borderId="92" xfId="0" applyFont="1" applyBorder="1" applyAlignment="1" applyProtection="1">
      <alignment horizontal="right" vertical="center"/>
    </xf>
    <xf numFmtId="0" fontId="7" fillId="0" borderId="105" xfId="0" applyFont="1" applyBorder="1" applyAlignment="1" applyProtection="1">
      <alignment horizontal="right" vertical="center"/>
    </xf>
    <xf numFmtId="0" fontId="7" fillId="0" borderId="114" xfId="0" applyFont="1" applyBorder="1" applyAlignment="1" applyProtection="1">
      <alignment horizontal="right" vertical="center"/>
    </xf>
    <xf numFmtId="0" fontId="7" fillId="0" borderId="26" xfId="0" applyFont="1" applyBorder="1" applyAlignment="1" applyProtection="1">
      <alignment horizontal="right" vertical="center"/>
    </xf>
    <xf numFmtId="0" fontId="7" fillId="0" borderId="63" xfId="0" applyFont="1" applyBorder="1" applyAlignment="1" applyProtection="1">
      <alignment horizontal="right" vertical="center"/>
    </xf>
    <xf numFmtId="0" fontId="7" fillId="0" borderId="36" xfId="0" applyFont="1" applyBorder="1" applyAlignment="1" applyProtection="1">
      <alignment horizontal="right" vertical="center"/>
    </xf>
    <xf numFmtId="0" fontId="7" fillId="0" borderId="43" xfId="0" applyFont="1" applyBorder="1" applyAlignment="1" applyProtection="1">
      <alignment horizontal="right" vertical="center"/>
    </xf>
    <xf numFmtId="0" fontId="7" fillId="0" borderId="51" xfId="0" applyFont="1" applyBorder="1" applyAlignment="1" applyProtection="1">
      <alignment horizontal="right" vertical="center"/>
    </xf>
    <xf numFmtId="0" fontId="7" fillId="0" borderId="60" xfId="0" applyFont="1" applyBorder="1" applyAlignment="1" applyProtection="1">
      <alignment horizontal="right" vertical="center"/>
    </xf>
    <xf numFmtId="0" fontId="7" fillId="0" borderId="72" xfId="0" applyFont="1" applyBorder="1" applyAlignment="1" applyProtection="1">
      <alignment horizontal="right" vertical="center"/>
    </xf>
    <xf numFmtId="0" fontId="7" fillId="0" borderId="81" xfId="0" applyFont="1" applyBorder="1" applyAlignment="1" applyProtection="1">
      <alignment horizontal="right" vertical="center"/>
    </xf>
    <xf numFmtId="0" fontId="7" fillId="0" borderId="90" xfId="0" applyFont="1" applyBorder="1" applyAlignment="1" applyProtection="1">
      <alignment horizontal="right" vertical="center"/>
    </xf>
    <xf numFmtId="0" fontId="7" fillId="0" borderId="93" xfId="0" applyFont="1" applyBorder="1" applyAlignment="1" applyProtection="1">
      <alignment horizontal="right" vertical="center"/>
    </xf>
    <xf numFmtId="0" fontId="7" fillId="0" borderId="106" xfId="0" applyFont="1" applyBorder="1" applyAlignment="1" applyProtection="1">
      <alignment horizontal="right" vertical="center"/>
    </xf>
    <xf numFmtId="0" fontId="7" fillId="0" borderId="115" xfId="0" applyFont="1" applyBorder="1" applyAlignment="1" applyProtection="1">
      <alignment horizontal="right" vertical="center"/>
    </xf>
    <xf numFmtId="0" fontId="7" fillId="0" borderId="2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0" borderId="11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165" fontId="7" fillId="0" borderId="0" xfId="0" applyNumberFormat="1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165" fontId="7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2" fillId="4" borderId="124" xfId="0" applyFont="1" applyFill="1" applyBorder="1" applyAlignment="1" applyProtection="1">
      <alignment horizontal="center" vertical="center"/>
    </xf>
    <xf numFmtId="0" fontId="2" fillId="0" borderId="127" xfId="0" applyFont="1" applyFill="1" applyBorder="1" applyAlignment="1" applyProtection="1">
      <alignment horizontal="center" vertical="center"/>
    </xf>
    <xf numFmtId="0" fontId="2" fillId="4" borderId="127" xfId="0" applyFont="1" applyFill="1" applyBorder="1" applyAlignment="1" applyProtection="1">
      <alignment horizontal="center" vertical="center"/>
    </xf>
    <xf numFmtId="0" fontId="2" fillId="0" borderId="130" xfId="0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0" fontId="10" fillId="0" borderId="0" xfId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7" fillId="0" borderId="137" xfId="0" applyFont="1" applyBorder="1" applyAlignment="1" applyProtection="1">
      <alignment horizontal="center" vertical="center"/>
    </xf>
    <xf numFmtId="0" fontId="6" fillId="0" borderId="14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/>
    <xf numFmtId="0" fontId="6" fillId="0" borderId="0" xfId="0" applyFont="1"/>
    <xf numFmtId="0" fontId="12" fillId="2" borderId="0" xfId="0" applyFont="1" applyFill="1"/>
    <xf numFmtId="0" fontId="2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6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5" fillId="0" borderId="0" xfId="0" applyFont="1" applyProtection="1">
      <protection locked="0"/>
    </xf>
    <xf numFmtId="14" fontId="15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9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/>
    <xf numFmtId="0" fontId="17" fillId="0" borderId="0" xfId="0" applyFont="1" applyAlignment="1" applyProtection="1">
      <alignment horizontal="center" vertical="center"/>
      <protection hidden="1"/>
    </xf>
    <xf numFmtId="22" fontId="17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Protection="1">
      <protection hidden="1"/>
    </xf>
    <xf numFmtId="0" fontId="15" fillId="0" borderId="0" xfId="0" applyFont="1" applyProtection="1">
      <protection hidden="1"/>
    </xf>
    <xf numFmtId="0" fontId="17" fillId="0" borderId="0" xfId="0" applyFont="1" applyAlignment="1" applyProtection="1">
      <alignment horizontal="center" vertical="center"/>
      <protection locked="0"/>
    </xf>
    <xf numFmtId="2" fontId="17" fillId="0" borderId="0" xfId="0" applyNumberFormat="1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hidden="1"/>
    </xf>
    <xf numFmtId="0" fontId="10" fillId="0" borderId="0" xfId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</xf>
    <xf numFmtId="0" fontId="7" fillId="3" borderId="22" xfId="0" applyFont="1" applyFill="1" applyBorder="1" applyAlignment="1" applyProtection="1">
      <alignment horizontal="right" vertical="center"/>
    </xf>
    <xf numFmtId="0" fontId="7" fillId="3" borderId="0" xfId="0" applyFont="1" applyFill="1" applyBorder="1" applyAlignment="1" applyProtection="1">
      <alignment horizontal="right" vertical="center"/>
    </xf>
    <xf numFmtId="0" fontId="7" fillId="0" borderId="27" xfId="0" applyFont="1" applyBorder="1" applyAlignment="1" applyProtection="1">
      <alignment horizontal="right" vertical="center"/>
    </xf>
    <xf numFmtId="0" fontId="7" fillId="0" borderId="28" xfId="0" applyFont="1" applyBorder="1" applyAlignment="1" applyProtection="1">
      <alignment horizontal="right" vertical="center"/>
    </xf>
    <xf numFmtId="0" fontId="7" fillId="0" borderId="24" xfId="0" applyFont="1" applyBorder="1" applyAlignment="1" applyProtection="1">
      <alignment horizontal="right" vertical="center"/>
    </xf>
    <xf numFmtId="0" fontId="7" fillId="0" borderId="25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right" vertical="center"/>
    </xf>
    <xf numFmtId="0" fontId="2" fillId="0" borderId="19" xfId="0" applyFont="1" applyBorder="1" applyAlignment="1" applyProtection="1">
      <alignment horizontal="right" vertical="center" wrapText="1"/>
    </xf>
    <xf numFmtId="0" fontId="2" fillId="0" borderId="20" xfId="0" applyFont="1" applyBorder="1" applyAlignment="1" applyProtection="1">
      <alignment horizontal="right" vertical="center" wrapText="1"/>
    </xf>
    <xf numFmtId="0" fontId="2" fillId="0" borderId="22" xfId="0" applyFont="1" applyBorder="1" applyAlignment="1" applyProtection="1">
      <alignment horizontal="right" vertical="center"/>
    </xf>
    <xf numFmtId="0" fontId="2" fillId="0" borderId="24" xfId="0" applyFont="1" applyBorder="1" applyAlignment="1" applyProtection="1">
      <alignment horizontal="right" vertical="center" wrapText="1"/>
    </xf>
    <xf numFmtId="0" fontId="2" fillId="0" borderId="25" xfId="0" applyFont="1" applyBorder="1" applyAlignment="1" applyProtection="1">
      <alignment horizontal="right" vertical="center" wrapText="1"/>
    </xf>
    <xf numFmtId="0" fontId="7" fillId="0" borderId="19" xfId="0" applyFont="1" applyBorder="1" applyAlignment="1" applyProtection="1">
      <alignment horizontal="right" vertical="center" wrapText="1"/>
    </xf>
    <xf numFmtId="0" fontId="7" fillId="0" borderId="20" xfId="0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10" fillId="0" borderId="0" xfId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textRotation="90" wrapText="1"/>
    </xf>
    <xf numFmtId="0" fontId="2" fillId="0" borderId="25" xfId="0" applyFont="1" applyBorder="1" applyAlignment="1" applyProtection="1">
      <alignment horizontal="center" vertical="center" textRotation="90" wrapText="1"/>
    </xf>
    <xf numFmtId="0" fontId="7" fillId="0" borderId="135" xfId="0" applyFont="1" applyBorder="1" applyAlignment="1" applyProtection="1">
      <alignment horizontal="center" vertical="center"/>
    </xf>
    <xf numFmtId="0" fontId="7" fillId="0" borderId="136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138" xfId="0" applyFont="1" applyBorder="1" applyAlignment="1" applyProtection="1">
      <alignment horizontal="center" vertical="center"/>
    </xf>
    <xf numFmtId="0" fontId="2" fillId="0" borderId="13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" fillId="0" borderId="133" xfId="0" applyFont="1" applyBorder="1" applyAlignment="1" applyProtection="1">
      <alignment horizontal="center" vertical="center"/>
      <protection locked="0"/>
    </xf>
    <xf numFmtId="0" fontId="6" fillId="0" borderId="13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18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5" fillId="4" borderId="125" xfId="0" applyFont="1" applyFill="1" applyBorder="1" applyAlignment="1" applyProtection="1">
      <alignment horizontal="center" vertical="center"/>
    </xf>
    <xf numFmtId="164" fontId="5" fillId="4" borderId="125" xfId="0" applyNumberFormat="1" applyFont="1" applyFill="1" applyBorder="1" applyAlignment="1" applyProtection="1">
      <alignment horizontal="center" vertical="center"/>
    </xf>
    <xf numFmtId="164" fontId="5" fillId="0" borderId="12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/>
    </xf>
    <xf numFmtId="0" fontId="8" fillId="0" borderId="119" xfId="0" applyFont="1" applyBorder="1" applyAlignment="1" applyProtection="1">
      <alignment horizontal="center" vertical="center"/>
    </xf>
    <xf numFmtId="0" fontId="8" fillId="0" borderId="116" xfId="0" applyFont="1" applyBorder="1" applyAlignment="1" applyProtection="1">
      <alignment horizontal="center" vertical="center"/>
    </xf>
    <xf numFmtId="0" fontId="8" fillId="0" borderId="118" xfId="0" applyFont="1" applyBorder="1" applyAlignment="1" applyProtection="1">
      <alignment horizontal="center" vertical="center"/>
    </xf>
    <xf numFmtId="0" fontId="8" fillId="0" borderId="12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17" xfId="0" applyFont="1" applyBorder="1" applyAlignment="1" applyProtection="1">
      <alignment horizontal="center" vertical="center" wrapText="1"/>
    </xf>
    <xf numFmtId="0" fontId="5" fillId="0" borderId="12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7" xfId="0" applyFont="1" applyBorder="1" applyAlignment="1" applyProtection="1">
      <alignment horizontal="center" vertical="center" wrapText="1"/>
    </xf>
    <xf numFmtId="0" fontId="8" fillId="0" borderId="12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7" xfId="0" applyFont="1" applyBorder="1" applyAlignment="1" applyProtection="1">
      <alignment horizontal="center" vertical="center"/>
    </xf>
    <xf numFmtId="0" fontId="5" fillId="4" borderId="133" xfId="0" applyFont="1" applyFill="1" applyBorder="1" applyAlignment="1" applyProtection="1">
      <alignment horizontal="center" vertical="center"/>
    </xf>
    <xf numFmtId="0" fontId="5" fillId="4" borderId="134" xfId="0" applyFont="1" applyFill="1" applyBorder="1" applyAlignment="1" applyProtection="1">
      <alignment horizontal="center" vertical="center"/>
    </xf>
    <xf numFmtId="0" fontId="5" fillId="0" borderId="128" xfId="0" applyFont="1" applyFill="1" applyBorder="1" applyAlignment="1" applyProtection="1">
      <alignment horizontal="center" vertical="center"/>
    </xf>
    <xf numFmtId="164" fontId="5" fillId="4" borderId="128" xfId="0" applyNumberFormat="1" applyFont="1" applyFill="1" applyBorder="1" applyAlignment="1" applyProtection="1">
      <alignment horizontal="center" vertical="center"/>
    </xf>
    <xf numFmtId="0" fontId="5" fillId="4" borderId="128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5" fillId="0" borderId="131" xfId="0" applyFont="1" applyFill="1" applyBorder="1" applyAlignment="1" applyProtection="1">
      <alignment horizontal="center" vertical="center"/>
    </xf>
    <xf numFmtId="164" fontId="5" fillId="0" borderId="131" xfId="0" applyNumberFormat="1" applyFont="1" applyFill="1" applyBorder="1" applyAlignment="1" applyProtection="1">
      <alignment horizontal="center" vertical="center"/>
    </xf>
    <xf numFmtId="0" fontId="2" fillId="0" borderId="128" xfId="0" applyFont="1" applyFill="1" applyBorder="1" applyAlignment="1" applyProtection="1">
      <alignment horizontal="center" vertical="center"/>
    </xf>
    <xf numFmtId="0" fontId="2" fillId="0" borderId="129" xfId="0" applyFont="1" applyFill="1" applyBorder="1" applyAlignment="1" applyProtection="1">
      <alignment horizontal="center" vertical="center"/>
    </xf>
    <xf numFmtId="0" fontId="2" fillId="4" borderId="125" xfId="0" applyFont="1" applyFill="1" applyBorder="1" applyAlignment="1" applyProtection="1">
      <alignment horizontal="center" vertical="center"/>
    </xf>
    <xf numFmtId="0" fontId="2" fillId="4" borderId="126" xfId="0" applyFont="1" applyFill="1" applyBorder="1" applyAlignment="1" applyProtection="1">
      <alignment horizontal="center" vertical="center"/>
    </xf>
    <xf numFmtId="0" fontId="2" fillId="4" borderId="128" xfId="0" applyFont="1" applyFill="1" applyBorder="1" applyAlignment="1" applyProtection="1">
      <alignment horizontal="center" vertical="center"/>
    </xf>
    <xf numFmtId="0" fontId="2" fillId="4" borderId="129" xfId="0" applyFont="1" applyFill="1" applyBorder="1" applyAlignment="1" applyProtection="1">
      <alignment horizontal="center" vertical="center"/>
    </xf>
    <xf numFmtId="0" fontId="2" fillId="0" borderId="131" xfId="0" applyFont="1" applyFill="1" applyBorder="1" applyAlignment="1" applyProtection="1">
      <alignment horizontal="center" vertical="center"/>
    </xf>
    <xf numFmtId="0" fontId="2" fillId="0" borderId="132" xfId="0" applyFont="1" applyFill="1" applyBorder="1" applyAlignment="1" applyProtection="1">
      <alignment horizontal="center" vertical="center"/>
    </xf>
    <xf numFmtId="0" fontId="8" fillId="0" borderId="121" xfId="0" applyFont="1" applyBorder="1" applyAlignment="1" applyProtection="1">
      <alignment horizontal="center" vertical="center" wrapText="1"/>
    </xf>
    <xf numFmtId="0" fontId="8" fillId="0" borderId="122" xfId="0" applyFont="1" applyBorder="1" applyAlignment="1" applyProtection="1">
      <alignment horizontal="center" vertical="center" wrapText="1"/>
    </xf>
    <xf numFmtId="0" fontId="8" fillId="0" borderId="123" xfId="0" applyFont="1" applyBorder="1" applyAlignment="1" applyProtection="1">
      <alignment horizontal="center" vertical="center" wrapText="1"/>
    </xf>
    <xf numFmtId="0" fontId="13" fillId="0" borderId="141" xfId="0" applyFont="1" applyBorder="1" applyAlignment="1" applyProtection="1">
      <alignment horizontal="left" vertical="center"/>
    </xf>
  </cellXfs>
  <cellStyles count="2">
    <cellStyle name="Гиперссылка" xfId="1" builtinId="8"/>
    <cellStyle name="Обычный" xfId="0" builtinId="0"/>
  </cellStyles>
  <dxfs count="32"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ill>
        <patternFill patternType="solid">
          <fgColor auto="1"/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autoTitleDeleted val="1"/>
    <c:plotArea>
      <c:layout>
        <c:manualLayout>
          <c:layoutTarget val="inner"/>
          <c:xMode val="edge"/>
          <c:yMode val="edge"/>
          <c:x val="4.8488218633687741E-2"/>
          <c:y val="6.9632545931758535E-2"/>
          <c:w val="0.95151178136631198"/>
          <c:h val="0.78832484174772233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5B3D7"/>
            </a:solidFill>
            <a:ln w="31750"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</c:spPr>
          <c:invertIfNegative val="1"/>
          <c:val>
            <c:numRef>
              <c:f>расчёт!$I$13:$W$13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0"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</c14:spPr>
              </c14:invertSolidFillFmt>
            </c:ext>
          </c:extLst>
        </c:ser>
        <c:gapWidth val="3"/>
        <c:axId val="84356096"/>
        <c:axId val="84374272"/>
      </c:barChart>
      <c:lineChart>
        <c:grouping val="standard"/>
        <c:ser>
          <c:idx val="1"/>
          <c:order val="1"/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>
              <a:outerShdw sx="200000" sy="200000" rotWithShape="0">
                <a:srgbClr val="000000">
                  <a:alpha val="0"/>
                </a:srgbClr>
              </a:outerShdw>
            </a:effectLst>
          </c:spPr>
          <c:marker>
            <c:symbol val="none"/>
          </c:marker>
          <c:val>
            <c:numRef>
              <c:f>расчёт!$I$23:$W$23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marker val="1"/>
        <c:axId val="84356096"/>
        <c:axId val="84374272"/>
      </c:lineChart>
      <c:catAx>
        <c:axId val="84356096"/>
        <c:scaling>
          <c:orientation val="minMax"/>
        </c:scaling>
        <c:axPos val="b"/>
        <c:numFmt formatCode="General" sourceLinked="1"/>
        <c:maj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4374272"/>
        <c:crosses val="autoZero"/>
        <c:auto val="1"/>
        <c:lblAlgn val="ctr"/>
        <c:lblOffset val="100"/>
      </c:catAx>
      <c:valAx>
        <c:axId val="843742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4356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autoTitleDeleted val="1"/>
    <c:plotArea>
      <c:layout>
        <c:manualLayout>
          <c:layoutTarget val="inner"/>
          <c:xMode val="edge"/>
          <c:yMode val="edge"/>
          <c:x val="3.7433804180967416E-2"/>
          <c:y val="5.8961542850621933E-2"/>
          <c:w val="0.96256619581903224"/>
          <c:h val="0.80105443341321503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B050"/>
            </a:solidFill>
          </c:spPr>
          <c:val>
            <c:numRef>
              <c:f>расчёт!$I$93:$W$93</c:f>
              <c:numCache>
                <c:formatCode>General</c:formatCode>
                <c:ptCount val="15"/>
                <c:pt idx="0">
                  <c:v>7.5210666666666315E-3</c:v>
                </c:pt>
                <c:pt idx="1">
                  <c:v>-7.4432000000000283E-3</c:v>
                </c:pt>
                <c:pt idx="2">
                  <c:v>-1.0741333333333519E-3</c:v>
                </c:pt>
                <c:pt idx="3">
                  <c:v>8.6282666666666757E-3</c:v>
                </c:pt>
                <c:pt idx="4">
                  <c:v>-2.6693333333333291E-3</c:v>
                </c:pt>
                <c:pt idx="5">
                  <c:v>-1.22645333333333E-2</c:v>
                </c:pt>
                <c:pt idx="6">
                  <c:v>4.1402666666666976E-3</c:v>
                </c:pt>
                <c:pt idx="7">
                  <c:v>1.5450666666667057E-3</c:v>
                </c:pt>
                <c:pt idx="8">
                  <c:v>1.616533333333392E-3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gapWidth val="0"/>
        <c:axId val="84480000"/>
        <c:axId val="84481536"/>
      </c:barChart>
      <c:catAx>
        <c:axId val="84480000"/>
        <c:scaling>
          <c:orientation val="minMax"/>
        </c:scaling>
        <c:axPos val="b"/>
        <c:majorGridlines/>
        <c:minorGridlines/>
        <c:numFmt formatCode="General" sourceLinked="1"/>
        <c:tickLblPos val="low"/>
        <c:spPr>
          <a:ln>
            <a:noFill/>
          </a:ln>
        </c:spPr>
        <c:txPr>
          <a:bodyPr/>
          <a:lstStyle/>
          <a:p>
            <a:pPr>
              <a:defRPr sz="700" b="0">
                <a:solidFill>
                  <a:sysClr val="windowText" lastClr="000000"/>
                </a:solidFill>
              </a:defRPr>
            </a:pPr>
            <a:endParaRPr lang="ru-RU"/>
          </a:p>
        </c:txPr>
        <c:crossAx val="84481536"/>
        <c:crosses val="autoZero"/>
        <c:auto val="1"/>
        <c:lblAlgn val="ctr"/>
        <c:lblOffset val="100"/>
        <c:tickLblSkip val="1"/>
        <c:tickMarkSkip val="1"/>
      </c:catAx>
      <c:valAx>
        <c:axId val="84481536"/>
        <c:scaling>
          <c:orientation val="minMax"/>
        </c:scaling>
        <c:axPos val="l"/>
        <c:majorGridlines/>
        <c:numFmt formatCode="General" sourceLinked="1"/>
        <c:tickLblPos val="nextTo"/>
        <c:crossAx val="84480000"/>
        <c:crosses val="autoZero"/>
        <c:crossBetween val="between"/>
      </c:valAx>
      <c:spPr>
        <a:noFill/>
        <a:ln w="0">
          <a:solidFill>
            <a:schemeClr val="tx1"/>
          </a:solidFill>
        </a:ln>
        <a:effectLst/>
      </c:spPr>
    </c:plotArea>
    <c:plotVisOnly val="1"/>
    <c:dispBlanksAs val="gap"/>
  </c:chart>
  <c:spPr>
    <a:ln>
      <a:solidFill>
        <a:sysClr val="windowText" lastClr="000000"/>
      </a:solidFill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autoTitleDeleted val="1"/>
    <c:plotArea>
      <c:layout>
        <c:manualLayout>
          <c:layoutTarget val="inner"/>
          <c:xMode val="edge"/>
          <c:yMode val="edge"/>
          <c:x val="4.1426244254679417E-2"/>
          <c:y val="2.5713504903044648E-2"/>
          <c:w val="0.94221068845267586"/>
          <c:h val="0.86482331599436768"/>
        </c:manualLayout>
      </c:layout>
      <c:scatterChart>
        <c:scatterStyle val="smoothMarker"/>
        <c:ser>
          <c:idx val="0"/>
          <c:order val="0"/>
          <c:tx>
            <c:v>1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расчёт!$I$114:$W$114</c:f>
              <c:numCache>
                <c:formatCode>General</c:formatCode>
                <c:ptCount val="15"/>
                <c:pt idx="0">
                  <c:v>7.5210666666666315E-3</c:v>
                </c:pt>
                <c:pt idx="1">
                  <c:v>-8.1098666666666944E-3</c:v>
                </c:pt>
                <c:pt idx="2">
                  <c:v>-7.4080000000002061E-4</c:v>
                </c:pt>
                <c:pt idx="3">
                  <c:v>8.6282666666666619E-3</c:v>
                </c:pt>
                <c:pt idx="4">
                  <c:v>-3.0026666666666674E-3</c:v>
                </c:pt>
                <c:pt idx="5">
                  <c:v>-1.22645333333333E-2</c:v>
                </c:pt>
                <c:pt idx="6">
                  <c:v>3.4736000000000211E-3</c:v>
                </c:pt>
                <c:pt idx="7">
                  <c:v>1.2117333333333535E-3</c:v>
                </c:pt>
                <c:pt idx="8">
                  <c:v>9.4986666666674324E-4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v>2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расчёт!$I$115:$W$115</c:f>
              <c:numCache>
                <c:formatCode>General</c:formatCode>
                <c:ptCount val="15"/>
                <c:pt idx="0">
                  <c:v>7.5210666666666315E-3</c:v>
                </c:pt>
                <c:pt idx="1">
                  <c:v>-7.1098666666666935E-3</c:v>
                </c:pt>
                <c:pt idx="2">
                  <c:v>-1.7408000000000215E-3</c:v>
                </c:pt>
                <c:pt idx="3">
                  <c:v>8.6282666666666619E-3</c:v>
                </c:pt>
                <c:pt idx="4">
                  <c:v>-2.0026666666666665E-3</c:v>
                </c:pt>
                <c:pt idx="5">
                  <c:v>-1.22645333333333E-2</c:v>
                </c:pt>
                <c:pt idx="6">
                  <c:v>4.473600000000022E-3</c:v>
                </c:pt>
                <c:pt idx="7">
                  <c:v>1.2117333333333535E-3</c:v>
                </c:pt>
                <c:pt idx="8">
                  <c:v>1.9498666666667441E-3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tx>
            <c:v>3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расчёт!$I$116:$W$116</c:f>
              <c:numCache>
                <c:formatCode>General</c:formatCode>
                <c:ptCount val="15"/>
                <c:pt idx="0">
                  <c:v>7.5210666666666315E-3</c:v>
                </c:pt>
                <c:pt idx="1">
                  <c:v>-7.1098666666666935E-3</c:v>
                </c:pt>
                <c:pt idx="2">
                  <c:v>-7.4080000000002061E-4</c:v>
                </c:pt>
                <c:pt idx="3">
                  <c:v>8.6282666666666619E-3</c:v>
                </c:pt>
                <c:pt idx="4">
                  <c:v>-3.0026666666666674E-3</c:v>
                </c:pt>
                <c:pt idx="5">
                  <c:v>-1.22645333333333E-2</c:v>
                </c:pt>
                <c:pt idx="6">
                  <c:v>4.473600000000022E-3</c:v>
                </c:pt>
                <c:pt idx="7">
                  <c:v>2.2117333333333544E-3</c:v>
                </c:pt>
                <c:pt idx="8">
                  <c:v>1.9498666666667441E-3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v>4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расчёт!$I$117:$W$117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v>5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расчёт!$I$118:$W$118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v>6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расчёт!$I$119:$W$119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v>7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расчёт!$I$120:$W$120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v>8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расчёт!$I$121:$W$121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8"/>
          <c:order val="8"/>
          <c:tx>
            <c:v>9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расчёт!$I$122:$W$122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9"/>
          <c:order val="9"/>
          <c:tx>
            <c:v>10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расчёт!$I$123:$W$123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0"/>
          <c:order val="10"/>
          <c:tx>
            <c:v>11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расчёт!$I$124:$W$124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1"/>
          <c:order val="11"/>
          <c:tx>
            <c:v>12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расчёт!$I$125:$W$125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2"/>
          <c:order val="12"/>
          <c:tx>
            <c:v>13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расчёт!$I$126:$W$126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3"/>
          <c:order val="13"/>
          <c:tx>
            <c:v>14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расчёт!$I$127:$W$127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4"/>
          <c:order val="14"/>
          <c:tx>
            <c:v>15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расчёт!$I$128:$W$128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axId val="84448768"/>
        <c:axId val="84450304"/>
      </c:scatterChart>
      <c:valAx>
        <c:axId val="8444876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4450304"/>
        <c:crosses val="autoZero"/>
        <c:crossBetween val="midCat"/>
      </c:valAx>
      <c:valAx>
        <c:axId val="844503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4448768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1721412621929702E-2"/>
          <c:y val="0.90317410323709535"/>
          <c:w val="0.94018901555216061"/>
          <c:h val="7.1429071366079247E-2"/>
        </c:manualLayout>
      </c:layout>
      <c:spPr>
        <a:noFill/>
        <a:ln>
          <a:solidFill>
            <a:schemeClr val="accent1">
              <a:alpha val="91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autoTitleDeleted val="1"/>
    <c:plotArea>
      <c:layout>
        <c:manualLayout>
          <c:layoutTarget val="inner"/>
          <c:xMode val="edge"/>
          <c:yMode val="edge"/>
          <c:x val="2.5078610735788199E-2"/>
          <c:y val="2.1744640026755045E-2"/>
          <c:w val="0.94821786329963198"/>
          <c:h val="0.92335861174062339"/>
        </c:manualLayout>
      </c:layout>
      <c:scatterChart>
        <c:scatterStyle val="smoothMarker"/>
        <c:ser>
          <c:idx val="0"/>
          <c:order val="0"/>
          <c:spPr>
            <a:ln w="19050" cap="rnd">
              <a:noFill/>
              <a:prstDash val="dash"/>
              <a:round/>
            </a:ln>
            <a:effectLst/>
          </c:spPr>
          <c:marker>
            <c:symbol val="plus"/>
            <c:size val="10"/>
            <c:spPr>
              <a:noFill/>
              <a:ln w="12700">
                <a:solidFill>
                  <a:srgbClr val="FF0000">
                    <a:alpha val="75000"/>
                  </a:srgb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</c:trendline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расчёт!$I$77:$W$77</c:f>
              <c:numCache>
                <c:formatCode>General</c:formatCode>
                <c:ptCount val="15"/>
                <c:pt idx="0">
                  <c:v>0</c:v>
                </c:pt>
                <c:pt idx="1">
                  <c:v>1.6666666666666666E-2</c:v>
                </c:pt>
                <c:pt idx="2">
                  <c:v>5.4666666666666669E-2</c:v>
                </c:pt>
                <c:pt idx="3">
                  <c:v>9.6000000000000016E-2</c:v>
                </c:pt>
                <c:pt idx="4">
                  <c:v>0.11633333333333334</c:v>
                </c:pt>
                <c:pt idx="5">
                  <c:v>0.17</c:v>
                </c:pt>
                <c:pt idx="6">
                  <c:v>0.24966666666666668</c:v>
                </c:pt>
                <c:pt idx="7">
                  <c:v>0.31033333333333335</c:v>
                </c:pt>
                <c:pt idx="8">
                  <c:v>0.37366666666666665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генерация!$CZ$27:$DN$27</c:f>
              <c:numCache>
                <c:formatCode>General</c:formatCode>
                <c:ptCount val="15"/>
                <c:pt idx="0">
                  <c:v>2.0029738394453518</c:v>
                </c:pt>
                <c:pt idx="1">
                  <c:v>3.0000481560866739</c:v>
                </c:pt>
                <c:pt idx="2">
                  <c:v>4.0136376793202766</c:v>
                </c:pt>
                <c:pt idx="3">
                  <c:v>4.7963931488979172</c:v>
                </c:pt>
                <c:pt idx="4">
                  <c:v>6.2083924256385332</c:v>
                </c:pt>
                <c:pt idx="5">
                  <c:v>6.9976899943809325</c:v>
                </c:pt>
                <c:pt idx="6">
                  <c:v>7.7864677338427413</c:v>
                </c:pt>
                <c:pt idx="7">
                  <c:v>9.1874790830519917</c:v>
                </c:pt>
                <c:pt idx="8">
                  <c:v>10.003688700064842</c:v>
                </c:pt>
                <c:pt idx="9">
                  <c:v>10.80262166577217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генерация!$CK$26:$CY$26</c:f>
              <c:numCache>
                <c:formatCode>General</c:formatCode>
                <c:ptCount val="15"/>
                <c:pt idx="0">
                  <c:v>2.1837181550426954</c:v>
                </c:pt>
                <c:pt idx="1">
                  <c:v>3.174059374759457</c:v>
                </c:pt>
                <c:pt idx="2">
                  <c:v>4.1675445850845074</c:v>
                </c:pt>
                <c:pt idx="3">
                  <c:v>4.9348615330391423</c:v>
                </c:pt>
                <c:pt idx="4">
                  <c:v>6.3251300476664554</c:v>
                </c:pt>
                <c:pt idx="5">
                  <c:v>7.1058332627729168</c:v>
                </c:pt>
                <c:pt idx="6">
                  <c:v>7.8871202047805813</c:v>
                </c:pt>
                <c:pt idx="7">
                  <c:v>9.2681803863595533</c:v>
                </c:pt>
                <c:pt idx="8">
                  <c:v>10.062064379854393</c:v>
                </c:pt>
                <c:pt idx="9">
                  <c:v>10.832689713478084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генерация!$CZ$26:$DN$26</c:f>
              <c:numCache>
                <c:formatCode>General</c:formatCode>
                <c:ptCount val="15"/>
                <c:pt idx="0">
                  <c:v>1.9770261605546484</c:v>
                </c:pt>
                <c:pt idx="1">
                  <c:v>2.9799518439133266</c:v>
                </c:pt>
                <c:pt idx="2">
                  <c:v>3.9863623206797234</c:v>
                </c:pt>
                <c:pt idx="3">
                  <c:v>4.7636068511020833</c:v>
                </c:pt>
                <c:pt idx="4">
                  <c:v>6.1716075743614676</c:v>
                </c:pt>
                <c:pt idx="5">
                  <c:v>6.9623100056190683</c:v>
                </c:pt>
                <c:pt idx="6">
                  <c:v>7.7535322661572579</c:v>
                </c:pt>
                <c:pt idx="7">
                  <c:v>9.1525209169480082</c:v>
                </c:pt>
                <c:pt idx="8">
                  <c:v>9.9563112999351588</c:v>
                </c:pt>
                <c:pt idx="9">
                  <c:v>10.737378334227829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генерация!$CK$27:$CY$27</c:f>
              <c:numCache>
                <c:formatCode>General</c:formatCode>
                <c:ptCount val="15"/>
                <c:pt idx="0">
                  <c:v>2.2092818144401467</c:v>
                </c:pt>
                <c:pt idx="1">
                  <c:v>3.1936722652325882</c:v>
                </c:pt>
                <c:pt idx="2">
                  <c:v>4.1946660421218338</c:v>
                </c:pt>
                <c:pt idx="3">
                  <c:v>4.9676397971643764</c:v>
                </c:pt>
                <c:pt idx="4">
                  <c:v>6.3617429379550412</c:v>
                </c:pt>
                <c:pt idx="5">
                  <c:v>7.1410777425508503</c:v>
                </c:pt>
                <c:pt idx="6">
                  <c:v>7.9198288202454545</c:v>
                </c:pt>
                <c:pt idx="7">
                  <c:v>9.3033929773793673</c:v>
                </c:pt>
                <c:pt idx="8">
                  <c:v>10.109041636996983</c:v>
                </c:pt>
                <c:pt idx="9">
                  <c:v>10.89845432307556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axId val="86792448"/>
        <c:axId val="86818816"/>
      </c:scatterChart>
      <c:valAx>
        <c:axId val="867924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818816"/>
        <c:crosses val="autoZero"/>
        <c:crossBetween val="midCat"/>
      </c:valAx>
      <c:valAx>
        <c:axId val="8681881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792448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trlProps/ctrlProp1.xml><?xml version="1.0" encoding="utf-8"?>
<formControlPr xmlns="http://schemas.microsoft.com/office/spreadsheetml/2009/9/main" objectType="CheckBox" fmlaLink="генерация!$T$9" lockText="1" noThreeD="1"/>
</file>

<file path=xl/ctrlProps/ctrlProp2.xml><?xml version="1.0" encoding="utf-8"?>
<formControlPr xmlns="http://schemas.microsoft.com/office/spreadsheetml/2009/9/main" objectType="Drop" dropLines="5" dropStyle="combo" dx="15" fmlaLink="справочник!$B$1" fmlaRange="справочник!$A$1:$A$5" val="0"/>
</file>

<file path=xl/ctrlProps/ctrlProp3.xml><?xml version="1.0" encoding="utf-8"?>
<formControlPr xmlns="http://schemas.microsoft.com/office/spreadsheetml/2009/9/main" objectType="Drop" dropLines="4" dropStyle="combo" dx="15" fmlaLink="справочник!$H$1" fmlaRange="справочник!$F$1:$F$4" sel="3" val="0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36</xdr:row>
      <xdr:rowOff>28575</xdr:rowOff>
    </xdr:from>
    <xdr:to>
      <xdr:col>20</xdr:col>
      <xdr:colOff>1</xdr:colOff>
      <xdr:row>42</xdr:row>
      <xdr:rowOff>161925</xdr:rowOff>
    </xdr:to>
    <xdr:graphicFrame macro="">
      <xdr:nvGraphicFramePr>
        <xdr:cNvPr id="27" name="Диаграмма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171451</xdr:colOff>
      <xdr:row>43</xdr:row>
      <xdr:rowOff>19050</xdr:rowOff>
    </xdr:from>
    <xdr:to>
      <xdr:col>20</xdr:col>
      <xdr:colOff>1</xdr:colOff>
      <xdr:row>49</xdr:row>
      <xdr:rowOff>180975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171451</xdr:colOff>
      <xdr:row>50</xdr:row>
      <xdr:rowOff>9525</xdr:rowOff>
    </xdr:from>
    <xdr:to>
      <xdr:col>20</xdr:col>
      <xdr:colOff>19051</xdr:colOff>
      <xdr:row>65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66</xdr:row>
      <xdr:rowOff>47624</xdr:rowOff>
    </xdr:from>
    <xdr:to>
      <xdr:col>20</xdr:col>
      <xdr:colOff>95250</xdr:colOff>
      <xdr:row>98</xdr:row>
      <xdr:rowOff>38100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hyperlink" Target="https://rosakkreditatsiya-forum.ru/viewtopic.php?t=147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3.xml"/><Relationship Id="rId2" Type="http://schemas.openxmlformats.org/officeDocument/2006/relationships/hyperlink" Target="https://rosakkreditatsiya-forum.ru/viewtopic.php?t=147" TargetMode="External"/><Relationship Id="rId1" Type="http://schemas.openxmlformats.org/officeDocument/2006/relationships/hyperlink" Target="https://rosakkreditatsiya-forum.ru/viewtopic.php?t=147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6">
    <tabColor theme="4" tint="-0.249977111117893"/>
  </sheetPr>
  <dimension ref="A1:AC7"/>
  <sheetViews>
    <sheetView workbookViewId="0">
      <selection activeCell="E14" sqref="E14"/>
    </sheetView>
  </sheetViews>
  <sheetFormatPr defaultRowHeight="15"/>
  <cols>
    <col min="1" max="12" width="9.140625" style="4"/>
    <col min="13" max="13" width="10.28515625" style="4" bestFit="1" customWidth="1"/>
    <col min="14" max="14" width="9.140625" style="4"/>
    <col min="15" max="15" width="15.140625" style="4" customWidth="1"/>
    <col min="16" max="16384" width="9.140625" style="4"/>
  </cols>
  <sheetData>
    <row r="1" spans="1:29">
      <c r="A1" s="248" t="s">
        <v>147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1:29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03"/>
    </row>
    <row r="3" spans="1:29">
      <c r="G3" s="6" t="s">
        <v>88</v>
      </c>
      <c r="H3" s="249">
        <v>1.9599639845400501</v>
      </c>
      <c r="I3" s="249"/>
      <c r="J3" s="249"/>
      <c r="K3" s="249"/>
      <c r="L3" s="249"/>
      <c r="M3" s="249"/>
    </row>
    <row r="4" spans="1:29">
      <c r="B4" s="254" t="s">
        <v>11</v>
      </c>
      <c r="C4" s="254"/>
      <c r="D4" s="254"/>
      <c r="E4" s="254"/>
      <c r="F4" s="254"/>
      <c r="G4" s="254"/>
      <c r="H4" s="6"/>
      <c r="I4" s="252" t="s">
        <v>54</v>
      </c>
      <c r="J4" s="252"/>
      <c r="K4" s="252"/>
      <c r="L4" s="252"/>
      <c r="M4" s="249">
        <v>1E-3</v>
      </c>
      <c r="N4" s="249"/>
      <c r="O4" s="249"/>
      <c r="AC4" s="4" t="str">
        <f>CONCATENATE("42",настройка!H7)</f>
        <v>423076923150</v>
      </c>
    </row>
    <row r="5" spans="1:29">
      <c r="B5" s="250" t="s">
        <v>89</v>
      </c>
      <c r="C5" s="250"/>
      <c r="D5" s="250"/>
      <c r="E5" s="250"/>
      <c r="F5" s="250"/>
      <c r="G5" s="250"/>
      <c r="H5" s="15">
        <v>500</v>
      </c>
      <c r="I5" s="12"/>
      <c r="J5" s="12"/>
      <c r="K5" s="12"/>
      <c r="L5" s="12"/>
      <c r="M5" s="12"/>
    </row>
    <row r="6" spans="1:29" ht="15.75" customHeight="1">
      <c r="B6" s="251" t="s">
        <v>12</v>
      </c>
      <c r="C6" s="251"/>
      <c r="D6" s="251"/>
      <c r="E6" s="251"/>
      <c r="F6" s="251"/>
      <c r="G6" s="251"/>
      <c r="H6" s="7">
        <v>2</v>
      </c>
      <c r="I6" s="253" t="s">
        <v>13</v>
      </c>
      <c r="J6" s="253"/>
      <c r="K6" s="253"/>
      <c r="L6" s="253"/>
      <c r="M6" s="8"/>
    </row>
    <row r="7" spans="1:29">
      <c r="B7" s="252" t="s">
        <v>123</v>
      </c>
      <c r="C7" s="252"/>
      <c r="D7" s="252"/>
      <c r="E7" s="252"/>
      <c r="F7" s="252"/>
      <c r="G7" s="252"/>
      <c r="H7" s="255">
        <v>3076923150</v>
      </c>
      <c r="I7" s="255"/>
      <c r="J7" s="255"/>
      <c r="K7" s="255"/>
      <c r="L7" s="255"/>
      <c r="M7" s="255"/>
      <c r="N7" s="11" t="s">
        <v>124</v>
      </c>
      <c r="O7" s="14">
        <f>справочник!Q1</f>
        <v>43150</v>
      </c>
    </row>
  </sheetData>
  <sheetProtection algorithmName="SHA-512" hashValue="imas3vdTuiGM9hVXm2woVdUNugLgn0Kr+ppt+3zdbRKjlNrlSWC6BvLqcfyVivM+2rnz/4mbl/6eH8YuzQhahQ==" saltValue="gCmawLjxz/C78NI0AqitaA==" spinCount="100000" sheet="1" objects="1" scenarios="1"/>
  <dataConsolidate/>
  <mergeCells count="11">
    <mergeCell ref="B7:G7"/>
    <mergeCell ref="I6:L6"/>
    <mergeCell ref="B4:G4"/>
    <mergeCell ref="I4:L4"/>
    <mergeCell ref="H7:M7"/>
    <mergeCell ref="A1:O1"/>
    <mergeCell ref="H3:M3"/>
    <mergeCell ref="B5:G5"/>
    <mergeCell ref="M4:O4"/>
    <mergeCell ref="B6:G6"/>
    <mergeCell ref="A2:N2"/>
  </mergeCells>
  <dataValidations count="2">
    <dataValidation type="whole" allowBlank="1" showInputMessage="1" showErrorMessage="1" errorTitle="мин 150; макс 2000" prompt="мин 150 макс 2000" sqref="H5">
      <formula1>150</formula1>
      <formula2>2000</formula2>
    </dataValidation>
    <dataValidation type="decimal" showInputMessage="1" showErrorMessage="1" errorTitle="Доверит граници для P=0,95" error="Введите значение от 1,95996398454005 до 2,0_x000a_1,95996398454005 является более точным значением, 1,96 коффициент принятый в метрологии." sqref="H3:M3">
      <formula1>1.9599</formula1>
      <formula2>1.96</formula2>
    </dataValidation>
  </dataValidations>
  <hyperlinks>
    <hyperlink ref="A1:O1" r:id="rId1" display="CristalNeiron403а -пароли, обновления"/>
  </hyperlinks>
  <pageMargins left="0.7" right="0.7" top="0.75" bottom="0.75" header="0.3" footer="0.3"/>
  <pageSetup paperSize="0" orientation="portrait" horizontalDpi="0" verticalDpi="0" copies="0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" id="{13BB7A3F-948A-4B7A-971B-6E7BCDFD02C6}">
            <xm:f>IF(расчёт!$AF$1=0,TRUE,FALSE)</xm:f>
            <x14:dxf>
              <font>
                <color theme="1"/>
              </font>
              <fill>
                <patternFill patternType="gray125">
                  <fgColor rgb="FFFF0000"/>
                </patternFill>
              </fill>
            </x14:dxf>
          </x14:cfRule>
          <xm:sqref>H7:M7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theme="4" tint="-0.249977111117893"/>
  </sheetPr>
  <dimension ref="A1:BK274"/>
  <sheetViews>
    <sheetView tabSelected="1" topLeftCell="A73" zoomScaleNormal="100" workbookViewId="0">
      <selection activeCell="N17" sqref="N17"/>
    </sheetView>
  </sheetViews>
  <sheetFormatPr defaultRowHeight="15"/>
  <cols>
    <col min="1" max="4" width="9.140625" style="74"/>
    <col min="5" max="20" width="9.7109375" style="74" customWidth="1"/>
    <col min="21" max="16384" width="9.140625" style="74"/>
  </cols>
  <sheetData>
    <row r="1" spans="1:63">
      <c r="A1" s="277" t="s">
        <v>127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</row>
    <row r="2" spans="1:63">
      <c r="B2" s="293"/>
      <c r="C2" s="293"/>
      <c r="D2" s="293"/>
      <c r="E2" s="293"/>
      <c r="F2" s="293"/>
      <c r="G2" s="293"/>
      <c r="H2" s="288">
        <v>0</v>
      </c>
      <c r="I2" s="289"/>
      <c r="P2" s="202"/>
    </row>
    <row r="3" spans="1:63" ht="15" customHeight="1">
      <c r="M3" s="75"/>
      <c r="N3" s="75"/>
    </row>
    <row r="5" spans="1:63">
      <c r="F5" s="207"/>
      <c r="G5" s="207"/>
      <c r="H5" s="207"/>
      <c r="I5" s="204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V5" s="76"/>
      <c r="W5" s="76"/>
      <c r="X5" s="76"/>
      <c r="Y5" s="76"/>
    </row>
    <row r="6" spans="1:63">
      <c r="I6" s="208"/>
      <c r="J6" s="208"/>
      <c r="V6" s="76"/>
      <c r="W6" s="76"/>
      <c r="X6" s="76"/>
      <c r="Y6" s="76"/>
      <c r="AT6" s="74">
        <v>1.99</v>
      </c>
      <c r="AU6" s="74">
        <v>2.99</v>
      </c>
      <c r="AV6" s="74">
        <v>4</v>
      </c>
      <c r="AW6" s="74">
        <v>4.78</v>
      </c>
      <c r="AX6" s="74">
        <v>6.19</v>
      </c>
      <c r="AY6" s="74">
        <v>6.98</v>
      </c>
      <c r="AZ6" s="74">
        <v>7.77</v>
      </c>
      <c r="BA6" s="74">
        <v>9.17</v>
      </c>
      <c r="BB6" s="74">
        <v>9.98</v>
      </c>
      <c r="BC6" s="74">
        <v>10.77</v>
      </c>
      <c r="BF6" s="76"/>
      <c r="BG6" s="76"/>
      <c r="BH6" s="76"/>
      <c r="BI6" s="76"/>
      <c r="BJ6" s="76"/>
      <c r="BK6" s="76"/>
    </row>
    <row r="7" spans="1:63" ht="15.75" thickBot="1">
      <c r="F7" s="330" t="s">
        <v>145</v>
      </c>
      <c r="G7" s="330"/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V7" s="76"/>
      <c r="W7" s="76"/>
      <c r="X7" s="76"/>
      <c r="Y7" s="76"/>
      <c r="AT7" s="74">
        <v>2.21</v>
      </c>
      <c r="AU7" s="74">
        <v>3.24</v>
      </c>
      <c r="AV7" s="74">
        <v>4.2699999999999996</v>
      </c>
      <c r="AW7" s="74">
        <v>4.95</v>
      </c>
      <c r="AX7" s="74">
        <v>6.31</v>
      </c>
      <c r="AY7" s="74">
        <v>7.14</v>
      </c>
      <c r="AZ7" s="74">
        <v>8</v>
      </c>
      <c r="BA7" s="74">
        <v>9.27</v>
      </c>
      <c r="BB7" s="74">
        <v>10.23</v>
      </c>
      <c r="BC7" s="74">
        <v>10.93</v>
      </c>
      <c r="BF7" s="76"/>
      <c r="BG7" s="76"/>
      <c r="BH7" s="76"/>
      <c r="BI7" s="76"/>
      <c r="BJ7" s="76"/>
      <c r="BK7" s="76"/>
    </row>
    <row r="8" spans="1:63" ht="15.75" thickTop="1">
      <c r="A8" s="280" t="s">
        <v>0</v>
      </c>
      <c r="B8" s="281"/>
      <c r="C8" s="281"/>
      <c r="D8" s="281"/>
      <c r="E8" s="282"/>
      <c r="F8" s="205">
        <v>1</v>
      </c>
      <c r="G8" s="83">
        <v>2</v>
      </c>
      <c r="H8" s="84">
        <v>3</v>
      </c>
      <c r="I8" s="77">
        <v>4</v>
      </c>
      <c r="J8" s="78">
        <v>5</v>
      </c>
      <c r="K8" s="79">
        <v>6</v>
      </c>
      <c r="L8" s="80">
        <v>7</v>
      </c>
      <c r="M8" s="81">
        <v>8</v>
      </c>
      <c r="N8" s="82">
        <v>9</v>
      </c>
      <c r="O8" s="83">
        <v>10</v>
      </c>
      <c r="P8" s="84">
        <v>11</v>
      </c>
      <c r="Q8" s="85">
        <v>12</v>
      </c>
      <c r="R8" s="86">
        <v>13</v>
      </c>
      <c r="S8" s="81">
        <v>14</v>
      </c>
      <c r="T8" s="87">
        <v>15</v>
      </c>
      <c r="X8" s="76"/>
      <c r="Y8" s="76"/>
      <c r="AA8" s="76">
        <f>расчёт!AH66</f>
        <v>0.67704209931682902</v>
      </c>
      <c r="AT8" s="74">
        <v>2.19</v>
      </c>
      <c r="AU8" s="74">
        <v>3.17</v>
      </c>
      <c r="AV8" s="74">
        <v>4.1500000000000004</v>
      </c>
      <c r="AW8" s="74">
        <v>4.87</v>
      </c>
      <c r="AX8" s="74">
        <v>6.27</v>
      </c>
      <c r="AY8" s="74">
        <v>7.07</v>
      </c>
      <c r="AZ8" s="74">
        <v>7.81</v>
      </c>
      <c r="BA8" s="74">
        <v>9.2100000000000009</v>
      </c>
      <c r="BB8" s="74">
        <v>10.02</v>
      </c>
      <c r="BC8" s="74">
        <v>10.73</v>
      </c>
      <c r="BF8" s="76"/>
      <c r="BG8" s="76"/>
      <c r="BH8" s="76"/>
      <c r="BI8" s="76"/>
      <c r="BJ8" s="76"/>
      <c r="BK8" s="76"/>
    </row>
    <row r="9" spans="1:63" ht="15.75" thickBot="1">
      <c r="A9" s="283" t="s">
        <v>1</v>
      </c>
      <c r="B9" s="284"/>
      <c r="C9" s="284"/>
      <c r="D9" s="284"/>
      <c r="E9" s="285"/>
      <c r="F9" s="206">
        <v>0</v>
      </c>
      <c r="G9" s="22">
        <v>2</v>
      </c>
      <c r="H9" s="23">
        <v>4</v>
      </c>
      <c r="I9" s="16">
        <v>6</v>
      </c>
      <c r="J9" s="17">
        <v>8</v>
      </c>
      <c r="K9" s="18">
        <v>12</v>
      </c>
      <c r="L9" s="19">
        <v>16</v>
      </c>
      <c r="M9" s="20">
        <v>20</v>
      </c>
      <c r="N9" s="21">
        <v>24</v>
      </c>
      <c r="O9" s="22"/>
      <c r="P9" s="23"/>
      <c r="Q9" s="24"/>
      <c r="R9" s="25"/>
      <c r="S9" s="20"/>
      <c r="T9" s="26"/>
      <c r="W9" s="76"/>
      <c r="X9" s="76"/>
      <c r="Y9" s="76"/>
      <c r="AA9" s="76"/>
      <c r="AT9" s="74">
        <v>2.2200000000000002</v>
      </c>
      <c r="AU9" s="74">
        <v>3.21</v>
      </c>
      <c r="AV9" s="74">
        <v>4.1500000000000004</v>
      </c>
      <c r="AW9" s="74">
        <v>5</v>
      </c>
      <c r="AX9" s="74">
        <v>6.31</v>
      </c>
      <c r="AY9" s="74">
        <v>7.18</v>
      </c>
      <c r="AZ9" s="74">
        <v>7.95</v>
      </c>
      <c r="BA9" s="74">
        <v>9.34</v>
      </c>
      <c r="BB9" s="74">
        <v>10.07</v>
      </c>
      <c r="BC9" s="74">
        <v>10.92</v>
      </c>
      <c r="BF9" s="76"/>
      <c r="BG9" s="76"/>
      <c r="BH9" s="76"/>
      <c r="BI9" s="76"/>
      <c r="BJ9" s="76"/>
      <c r="BK9" s="76"/>
    </row>
    <row r="10" spans="1:63" ht="15.75" customHeight="1" thickTop="1">
      <c r="A10" s="278" t="s">
        <v>7</v>
      </c>
      <c r="B10" s="278"/>
      <c r="C10" s="278"/>
      <c r="D10" s="263">
        <v>1</v>
      </c>
      <c r="E10" s="263"/>
      <c r="F10" s="27">
        <v>0</v>
      </c>
      <c r="G10" s="28">
        <v>1.6E-2</v>
      </c>
      <c r="H10" s="29">
        <v>5.5E-2</v>
      </c>
      <c r="I10" s="41">
        <v>9.6000000000000002E-2</v>
      </c>
      <c r="J10" s="30">
        <v>0.11600000000000001</v>
      </c>
      <c r="K10" s="31">
        <v>0.17</v>
      </c>
      <c r="L10" s="32">
        <v>0.249</v>
      </c>
      <c r="M10" s="33">
        <v>0.31</v>
      </c>
      <c r="N10" s="34">
        <v>0.373</v>
      </c>
      <c r="O10" s="28"/>
      <c r="P10" s="29"/>
      <c r="Q10" s="35"/>
      <c r="R10" s="36"/>
      <c r="S10" s="33"/>
      <c r="T10" s="37"/>
      <c r="V10" s="74">
        <f>SUM(F10:T10)</f>
        <v>1.385</v>
      </c>
      <c r="W10" s="76"/>
      <c r="X10" s="76"/>
      <c r="Y10" s="76"/>
      <c r="AA10" s="76" t="e">
        <f ca="1">расчёт!AE64</f>
        <v>#VALUE!</v>
      </c>
      <c r="AT10" s="74">
        <v>2.2000000000000002</v>
      </c>
      <c r="AU10" s="74">
        <v>3.21</v>
      </c>
      <c r="AV10" s="74">
        <v>4.1500000000000004</v>
      </c>
      <c r="AW10" s="74">
        <v>5</v>
      </c>
      <c r="AX10" s="74">
        <v>6.28</v>
      </c>
      <c r="AY10" s="74">
        <v>7.2</v>
      </c>
      <c r="AZ10" s="74">
        <v>7.84</v>
      </c>
      <c r="BA10" s="74">
        <v>9.23</v>
      </c>
      <c r="BB10" s="74">
        <v>10.17</v>
      </c>
      <c r="BC10" s="74">
        <v>10.89</v>
      </c>
      <c r="BF10" s="76"/>
      <c r="BG10" s="76"/>
      <c r="BH10" s="76"/>
      <c r="BI10" s="76"/>
      <c r="BJ10" s="76"/>
      <c r="BK10" s="76"/>
    </row>
    <row r="11" spans="1:63" ht="15" customHeight="1">
      <c r="A11" s="278"/>
      <c r="B11" s="278"/>
      <c r="C11" s="278"/>
      <c r="D11" s="263">
        <v>2</v>
      </c>
      <c r="E11" s="263"/>
      <c r="F11" s="38">
        <v>0</v>
      </c>
      <c r="G11" s="39">
        <v>1.7000000000000001E-2</v>
      </c>
      <c r="H11" s="40">
        <v>5.3999999999999999E-2</v>
      </c>
      <c r="I11" s="41">
        <v>9.6000000000000002E-2</v>
      </c>
      <c r="J11" s="42">
        <v>0.11700000000000001</v>
      </c>
      <c r="K11" s="43">
        <v>0.17</v>
      </c>
      <c r="L11" s="44">
        <v>0.25</v>
      </c>
      <c r="M11" s="45">
        <v>0.31</v>
      </c>
      <c r="N11" s="46">
        <v>0.374</v>
      </c>
      <c r="O11" s="39"/>
      <c r="P11" s="40"/>
      <c r="Q11" s="47"/>
      <c r="R11" s="48"/>
      <c r="S11" s="45"/>
      <c r="T11" s="49"/>
      <c r="V11" s="204">
        <f t="shared" ref="V11:V24" si="0">SUM(F11:T11)</f>
        <v>1.3879999999999999</v>
      </c>
      <c r="W11" s="76"/>
      <c r="X11" s="76"/>
      <c r="Y11" s="76"/>
      <c r="AA11" s="76" t="e">
        <f ca="1">расчёт!AE65</f>
        <v>#VALUE!</v>
      </c>
      <c r="BF11" s="76"/>
      <c r="BG11" s="76"/>
      <c r="BH11" s="76"/>
      <c r="BI11" s="76"/>
      <c r="BJ11" s="76"/>
      <c r="BK11" s="76"/>
    </row>
    <row r="12" spans="1:63" ht="15" customHeight="1">
      <c r="A12" s="278"/>
      <c r="B12" s="278"/>
      <c r="C12" s="278"/>
      <c r="D12" s="263">
        <v>3</v>
      </c>
      <c r="E12" s="263"/>
      <c r="F12" s="38">
        <v>0</v>
      </c>
      <c r="G12" s="39">
        <v>1.7000000000000001E-2</v>
      </c>
      <c r="H12" s="40">
        <v>5.5E-2</v>
      </c>
      <c r="I12" s="41">
        <v>9.6000000000000002E-2</v>
      </c>
      <c r="J12" s="42">
        <v>0.11600000000000001</v>
      </c>
      <c r="K12" s="43">
        <v>0.17</v>
      </c>
      <c r="L12" s="44">
        <v>0.25</v>
      </c>
      <c r="M12" s="45">
        <v>0.311</v>
      </c>
      <c r="N12" s="46">
        <v>0.374</v>
      </c>
      <c r="O12" s="39"/>
      <c r="P12" s="40"/>
      <c r="Q12" s="47"/>
      <c r="R12" s="48"/>
      <c r="S12" s="45"/>
      <c r="T12" s="49"/>
      <c r="V12" s="204">
        <f t="shared" si="0"/>
        <v>1.3890000000000002</v>
      </c>
      <c r="W12" s="76"/>
      <c r="X12" s="76"/>
      <c r="Y12" s="76"/>
      <c r="AA12" s="76" t="e">
        <f ca="1">расчёт!AE66</f>
        <v>#VALUE!</v>
      </c>
    </row>
    <row r="13" spans="1:63" ht="15" customHeight="1">
      <c r="A13" s="278"/>
      <c r="B13" s="278"/>
      <c r="C13" s="278"/>
      <c r="D13" s="263">
        <v>4</v>
      </c>
      <c r="E13" s="263"/>
      <c r="F13" s="38"/>
      <c r="G13" s="39"/>
      <c r="H13" s="40"/>
      <c r="I13" s="41"/>
      <c r="J13" s="42"/>
      <c r="K13" s="43"/>
      <c r="L13" s="44"/>
      <c r="M13" s="45"/>
      <c r="N13" s="46"/>
      <c r="O13" s="39"/>
      <c r="P13" s="40"/>
      <c r="Q13" s="47"/>
      <c r="R13" s="48"/>
      <c r="S13" s="45"/>
      <c r="T13" s="49"/>
      <c r="V13" s="204">
        <f t="shared" si="0"/>
        <v>0</v>
      </c>
      <c r="W13" s="76"/>
      <c r="X13" s="76"/>
      <c r="Y13" s="76"/>
      <c r="AA13" s="76" t="e">
        <f ca="1">расчёт!AE67</f>
        <v>#VALUE!</v>
      </c>
      <c r="AT13" s="74">
        <v>1</v>
      </c>
      <c r="AU13" s="74">
        <v>2</v>
      </c>
      <c r="AV13" s="74">
        <v>4</v>
      </c>
      <c r="AW13" s="74">
        <v>6</v>
      </c>
      <c r="AX13" s="74">
        <v>8</v>
      </c>
      <c r="AY13" s="74">
        <v>10</v>
      </c>
    </row>
    <row r="14" spans="1:63" ht="15" customHeight="1">
      <c r="A14" s="278"/>
      <c r="B14" s="278"/>
      <c r="C14" s="278"/>
      <c r="D14" s="290">
        <v>5</v>
      </c>
      <c r="E14" s="290"/>
      <c r="F14" s="50"/>
      <c r="G14" s="51"/>
      <c r="H14" s="52"/>
      <c r="I14" s="53"/>
      <c r="J14" s="54"/>
      <c r="K14" s="55"/>
      <c r="L14" s="56"/>
      <c r="M14" s="57"/>
      <c r="N14" s="58"/>
      <c r="O14" s="51"/>
      <c r="P14" s="52"/>
      <c r="Q14" s="59"/>
      <c r="R14" s="60"/>
      <c r="S14" s="57"/>
      <c r="T14" s="61"/>
      <c r="V14" s="204">
        <f t="shared" si="0"/>
        <v>0</v>
      </c>
      <c r="W14" s="76"/>
      <c r="X14" s="76"/>
      <c r="Y14" s="76"/>
      <c r="AT14" s="74">
        <v>7.0000000000000001E-3</v>
      </c>
      <c r="AU14" s="74">
        <v>1.4999999999999999E-2</v>
      </c>
      <c r="AV14" s="74">
        <v>2.5000000000000001E-2</v>
      </c>
      <c r="AW14" s="74">
        <v>3.5999999999999997E-2</v>
      </c>
      <c r="AX14" s="74">
        <v>4.5999999999999999E-2</v>
      </c>
      <c r="AY14" s="74">
        <v>5.8000000000000003E-2</v>
      </c>
      <c r="BF14" s="76"/>
      <c r="BG14" s="76"/>
      <c r="BH14" s="76"/>
      <c r="BI14" s="76"/>
      <c r="BJ14" s="76"/>
      <c r="BK14" s="76"/>
    </row>
    <row r="15" spans="1:63" ht="15" customHeight="1">
      <c r="A15" s="278"/>
      <c r="B15" s="278"/>
      <c r="C15" s="278"/>
      <c r="D15" s="292">
        <v>6</v>
      </c>
      <c r="E15" s="292"/>
      <c r="F15" s="62"/>
      <c r="G15" s="63"/>
      <c r="H15" s="64"/>
      <c r="I15" s="65"/>
      <c r="J15" s="66"/>
      <c r="K15" s="67"/>
      <c r="L15" s="68"/>
      <c r="M15" s="69"/>
      <c r="N15" s="70"/>
      <c r="O15" s="63"/>
      <c r="P15" s="64"/>
      <c r="Q15" s="71"/>
      <c r="R15" s="72"/>
      <c r="S15" s="69"/>
      <c r="T15" s="73"/>
      <c r="V15" s="204">
        <f t="shared" si="0"/>
        <v>0</v>
      </c>
      <c r="W15" s="76"/>
      <c r="X15" s="76"/>
      <c r="Y15" s="76"/>
      <c r="AT15" s="74">
        <v>8.0000000000000002E-3</v>
      </c>
      <c r="AU15" s="74">
        <v>1.4E-2</v>
      </c>
      <c r="AV15" s="74">
        <v>2.3E-2</v>
      </c>
      <c r="AW15" s="74">
        <v>3.5999999999999997E-2</v>
      </c>
      <c r="AX15" s="74">
        <v>4.4999999999999998E-2</v>
      </c>
      <c r="AY15" s="74">
        <v>5.7000000000000002E-2</v>
      </c>
      <c r="BF15" s="76"/>
      <c r="BG15" s="76"/>
      <c r="BH15" s="76"/>
      <c r="BI15" s="76"/>
      <c r="BJ15" s="76"/>
      <c r="BK15" s="76"/>
    </row>
    <row r="16" spans="1:63" ht="15" customHeight="1">
      <c r="A16" s="278"/>
      <c r="B16" s="278"/>
      <c r="C16" s="278"/>
      <c r="D16" s="263">
        <v>7</v>
      </c>
      <c r="E16" s="263"/>
      <c r="F16" s="38"/>
      <c r="G16" s="39"/>
      <c r="H16" s="40"/>
      <c r="I16" s="41"/>
      <c r="J16" s="42"/>
      <c r="K16" s="43"/>
      <c r="L16" s="44"/>
      <c r="M16" s="45"/>
      <c r="N16" s="46"/>
      <c r="O16" s="39"/>
      <c r="P16" s="40"/>
      <c r="Q16" s="47"/>
      <c r="R16" s="48"/>
      <c r="S16" s="45"/>
      <c r="T16" s="49"/>
      <c r="V16" s="204">
        <f t="shared" si="0"/>
        <v>0</v>
      </c>
      <c r="W16" s="76"/>
      <c r="X16" s="76"/>
      <c r="Y16" s="76"/>
      <c r="AT16" s="74">
        <v>7.0000000000000001E-3</v>
      </c>
      <c r="AU16" s="74">
        <v>1.4E-2</v>
      </c>
      <c r="AV16" s="74">
        <v>2.3E-2</v>
      </c>
      <c r="AW16" s="74">
        <v>3.6999999999999998E-2</v>
      </c>
      <c r="AX16" s="74">
        <v>4.4999999999999998E-2</v>
      </c>
      <c r="AY16" s="74">
        <v>0.06</v>
      </c>
      <c r="BF16" s="76"/>
      <c r="BG16" s="76"/>
      <c r="BH16" s="76"/>
      <c r="BI16" s="76"/>
      <c r="BJ16" s="76"/>
      <c r="BK16" s="76"/>
    </row>
    <row r="17" spans="1:63" ht="15" customHeight="1">
      <c r="A17" s="278"/>
      <c r="B17" s="278"/>
      <c r="C17" s="278"/>
      <c r="D17" s="263">
        <v>8</v>
      </c>
      <c r="E17" s="263"/>
      <c r="F17" s="38"/>
      <c r="G17" s="39"/>
      <c r="H17" s="40"/>
      <c r="I17" s="41"/>
      <c r="J17" s="42"/>
      <c r="K17" s="43"/>
      <c r="L17" s="44"/>
      <c r="M17" s="45"/>
      <c r="N17" s="46"/>
      <c r="O17" s="39"/>
      <c r="P17" s="40"/>
      <c r="Q17" s="47"/>
      <c r="R17" s="48"/>
      <c r="S17" s="45"/>
      <c r="T17" s="49"/>
      <c r="V17" s="204">
        <f t="shared" si="0"/>
        <v>0</v>
      </c>
      <c r="W17" s="76"/>
      <c r="X17" s="76"/>
      <c r="Y17" s="76"/>
      <c r="AT17" s="74">
        <v>8.9999999999999993E-3</v>
      </c>
      <c r="AU17" s="74">
        <v>1.4E-2</v>
      </c>
      <c r="AV17" s="74">
        <v>2.5000000000000001E-2</v>
      </c>
      <c r="AW17" s="74">
        <v>3.5000000000000003E-2</v>
      </c>
      <c r="AX17" s="74">
        <v>4.5999999999999999E-2</v>
      </c>
      <c r="AY17" s="74">
        <v>6.0999999999999999E-2</v>
      </c>
      <c r="BF17" s="76"/>
      <c r="BG17" s="76"/>
      <c r="BH17" s="76"/>
      <c r="BI17" s="76"/>
      <c r="BJ17" s="76"/>
      <c r="BK17" s="76"/>
    </row>
    <row r="18" spans="1:63" ht="15" customHeight="1">
      <c r="A18" s="278"/>
      <c r="B18" s="278"/>
      <c r="C18" s="278"/>
      <c r="D18" s="263">
        <v>9</v>
      </c>
      <c r="E18" s="263"/>
      <c r="F18" s="38"/>
      <c r="G18" s="39"/>
      <c r="H18" s="40"/>
      <c r="I18" s="41"/>
      <c r="J18" s="42"/>
      <c r="K18" s="43"/>
      <c r="L18" s="44"/>
      <c r="M18" s="45"/>
      <c r="N18" s="46"/>
      <c r="O18" s="39"/>
      <c r="P18" s="40"/>
      <c r="Q18" s="47"/>
      <c r="R18" s="48"/>
      <c r="S18" s="45"/>
      <c r="T18" s="49"/>
      <c r="V18" s="204">
        <f t="shared" si="0"/>
        <v>0</v>
      </c>
      <c r="AT18" s="74">
        <v>8.9999999999999993E-3</v>
      </c>
      <c r="AU18" s="74">
        <v>1.2999999999999999E-2</v>
      </c>
      <c r="AV18" s="74">
        <v>2.3E-2</v>
      </c>
      <c r="AW18" s="74">
        <v>3.4000000000000002E-2</v>
      </c>
      <c r="AX18" s="74">
        <v>4.8000000000000001E-2</v>
      </c>
      <c r="AY18" s="74">
        <v>0.06</v>
      </c>
      <c r="BF18" s="76"/>
      <c r="BG18" s="76"/>
      <c r="BH18" s="76"/>
      <c r="BI18" s="76"/>
      <c r="BJ18" s="76"/>
      <c r="BK18" s="76"/>
    </row>
    <row r="19" spans="1:63" ht="15" customHeight="1">
      <c r="A19" s="278"/>
      <c r="B19" s="278"/>
      <c r="C19" s="278"/>
      <c r="D19" s="290">
        <v>10</v>
      </c>
      <c r="E19" s="290"/>
      <c r="F19" s="50"/>
      <c r="G19" s="51"/>
      <c r="H19" s="52"/>
      <c r="I19" s="53"/>
      <c r="J19" s="54"/>
      <c r="K19" s="55"/>
      <c r="L19" s="56"/>
      <c r="M19" s="57"/>
      <c r="N19" s="58"/>
      <c r="O19" s="51"/>
      <c r="P19" s="52"/>
      <c r="Q19" s="59"/>
      <c r="R19" s="60"/>
      <c r="S19" s="57"/>
      <c r="T19" s="61"/>
      <c r="V19" s="204">
        <f t="shared" si="0"/>
        <v>0</v>
      </c>
      <c r="BF19" s="76"/>
      <c r="BG19" s="76"/>
      <c r="BH19" s="76"/>
      <c r="BI19" s="76"/>
      <c r="BJ19" s="76"/>
      <c r="BK19" s="76"/>
    </row>
    <row r="20" spans="1:63" ht="15" customHeight="1">
      <c r="A20" s="278"/>
      <c r="B20" s="278"/>
      <c r="C20" s="278"/>
      <c r="D20" s="263">
        <v>11</v>
      </c>
      <c r="E20" s="263"/>
      <c r="F20" s="38"/>
      <c r="G20" s="39"/>
      <c r="H20" s="40"/>
      <c r="I20" s="41"/>
      <c r="J20" s="42"/>
      <c r="K20" s="43"/>
      <c r="L20" s="44"/>
      <c r="M20" s="45"/>
      <c r="N20" s="46"/>
      <c r="O20" s="39"/>
      <c r="P20" s="40"/>
      <c r="Q20" s="47"/>
      <c r="R20" s="48"/>
      <c r="S20" s="45"/>
      <c r="T20" s="49"/>
      <c r="V20" s="204">
        <f t="shared" si="0"/>
        <v>0</v>
      </c>
      <c r="BF20" s="76"/>
      <c r="BG20" s="76"/>
      <c r="BH20" s="76"/>
      <c r="BI20" s="76"/>
      <c r="BJ20" s="76"/>
      <c r="BK20" s="76"/>
    </row>
    <row r="21" spans="1:63" ht="15" customHeight="1">
      <c r="A21" s="278"/>
      <c r="B21" s="278"/>
      <c r="C21" s="278"/>
      <c r="D21" s="263">
        <v>12</v>
      </c>
      <c r="E21" s="263"/>
      <c r="F21" s="38"/>
      <c r="G21" s="39"/>
      <c r="H21" s="40"/>
      <c r="I21" s="41"/>
      <c r="J21" s="42"/>
      <c r="K21" s="43"/>
      <c r="L21" s="44"/>
      <c r="M21" s="45"/>
      <c r="N21" s="46"/>
      <c r="O21" s="39"/>
      <c r="P21" s="40"/>
      <c r="Q21" s="47"/>
      <c r="R21" s="48"/>
      <c r="S21" s="45"/>
      <c r="T21" s="49"/>
      <c r="V21" s="204">
        <f t="shared" si="0"/>
        <v>0</v>
      </c>
    </row>
    <row r="22" spans="1:63" ht="15" customHeight="1">
      <c r="A22" s="278"/>
      <c r="B22" s="278"/>
      <c r="C22" s="278"/>
      <c r="D22" s="263">
        <v>13</v>
      </c>
      <c r="E22" s="263"/>
      <c r="F22" s="38"/>
      <c r="G22" s="39"/>
      <c r="H22" s="40"/>
      <c r="I22" s="41"/>
      <c r="J22" s="42"/>
      <c r="K22" s="43"/>
      <c r="L22" s="44"/>
      <c r="M22" s="45"/>
      <c r="N22" s="46"/>
      <c r="O22" s="39"/>
      <c r="P22" s="40"/>
      <c r="Q22" s="47"/>
      <c r="R22" s="48"/>
      <c r="S22" s="45"/>
      <c r="T22" s="49"/>
      <c r="V22" s="204">
        <f t="shared" si="0"/>
        <v>0</v>
      </c>
      <c r="AT22" s="76">
        <v>0.49</v>
      </c>
      <c r="AU22" s="76">
        <v>0.97</v>
      </c>
      <c r="AV22" s="76">
        <v>2</v>
      </c>
      <c r="AW22" s="76">
        <v>2.96</v>
      </c>
      <c r="AX22" s="76">
        <v>4.05</v>
      </c>
      <c r="AY22" s="76">
        <v>5.07</v>
      </c>
      <c r="AZ22" s="76">
        <v>6.05</v>
      </c>
    </row>
    <row r="23" spans="1:63" ht="15" customHeight="1">
      <c r="A23" s="278"/>
      <c r="B23" s="278"/>
      <c r="C23" s="278"/>
      <c r="D23" s="263">
        <v>14</v>
      </c>
      <c r="E23" s="263"/>
      <c r="F23" s="38"/>
      <c r="G23" s="39"/>
      <c r="H23" s="40"/>
      <c r="I23" s="41"/>
      <c r="J23" s="42"/>
      <c r="K23" s="43"/>
      <c r="L23" s="44"/>
      <c r="M23" s="45"/>
      <c r="N23" s="46"/>
      <c r="O23" s="39"/>
      <c r="P23" s="40"/>
      <c r="Q23" s="47"/>
      <c r="R23" s="48"/>
      <c r="S23" s="45"/>
      <c r="T23" s="49"/>
      <c r="V23" s="204">
        <f t="shared" si="0"/>
        <v>0</v>
      </c>
      <c r="AT23" s="76">
        <v>227451</v>
      </c>
      <c r="AU23" s="76">
        <v>439935</v>
      </c>
      <c r="AV23" s="76">
        <v>942200</v>
      </c>
      <c r="AW23" s="76">
        <v>1404433</v>
      </c>
      <c r="AX23" s="76">
        <v>1821194</v>
      </c>
      <c r="AY23" s="76">
        <v>2277460</v>
      </c>
      <c r="AZ23" s="76">
        <v>2824679</v>
      </c>
    </row>
    <row r="24" spans="1:63" ht="15.75" customHeight="1" thickBot="1">
      <c r="A24" s="279"/>
      <c r="B24" s="279"/>
      <c r="C24" s="279"/>
      <c r="D24" s="291">
        <v>15</v>
      </c>
      <c r="E24" s="291"/>
      <c r="F24" s="38"/>
      <c r="G24" s="39"/>
      <c r="H24" s="40"/>
      <c r="I24" s="41"/>
      <c r="J24" s="42"/>
      <c r="K24" s="43"/>
      <c r="L24" s="44"/>
      <c r="M24" s="45"/>
      <c r="N24" s="46"/>
      <c r="O24" s="39"/>
      <c r="P24" s="40"/>
      <c r="Q24" s="47"/>
      <c r="R24" s="48"/>
      <c r="S24" s="45"/>
      <c r="T24" s="49"/>
      <c r="V24" s="204">
        <f t="shared" si="0"/>
        <v>0</v>
      </c>
      <c r="AT24" s="76">
        <v>221585</v>
      </c>
      <c r="AU24" s="76">
        <v>454170</v>
      </c>
      <c r="AV24" s="76">
        <v>935664</v>
      </c>
      <c r="AW24" s="76">
        <v>1391932</v>
      </c>
      <c r="AX24" s="76">
        <v>1825116</v>
      </c>
      <c r="AY24" s="76">
        <v>2240900</v>
      </c>
      <c r="AZ24" s="76">
        <v>2825947</v>
      </c>
    </row>
    <row r="25" spans="1:63" ht="30" customHeight="1" thickTop="1">
      <c r="A25" s="266" t="s">
        <v>6</v>
      </c>
      <c r="B25" s="267"/>
      <c r="C25" s="267"/>
      <c r="D25" s="267"/>
      <c r="E25" s="267"/>
      <c r="F25" s="88">
        <f>IFERROR(AVERAGE(F10:F24),"")</f>
        <v>0</v>
      </c>
      <c r="G25" s="88">
        <f>IFERROR(AVERAGE(G10:G24),"")</f>
        <v>1.6666666666666666E-2</v>
      </c>
      <c r="H25" s="89">
        <f t="shared" ref="H25:T25" si="1">IFERROR(AVERAGE(H10:H24),"")</f>
        <v>5.4666666666666669E-2</v>
      </c>
      <c r="I25" s="90">
        <f t="shared" si="1"/>
        <v>9.6000000000000016E-2</v>
      </c>
      <c r="J25" s="91">
        <f>IFERROR(AVERAGE(J10:J24),"")</f>
        <v>0.11633333333333334</v>
      </c>
      <c r="K25" s="92">
        <f t="shared" si="1"/>
        <v>0.17</v>
      </c>
      <c r="L25" s="93">
        <f>IFERROR(AVERAGE(L10:L24),"")</f>
        <v>0.24966666666666668</v>
      </c>
      <c r="M25" s="94">
        <f t="shared" si="1"/>
        <v>0.31033333333333335</v>
      </c>
      <c r="N25" s="95">
        <f t="shared" si="1"/>
        <v>0.37366666666666665</v>
      </c>
      <c r="O25" s="88" t="str">
        <f t="shared" si="1"/>
        <v/>
      </c>
      <c r="P25" s="89" t="str">
        <f t="shared" si="1"/>
        <v/>
      </c>
      <c r="Q25" s="96" t="str">
        <f t="shared" si="1"/>
        <v/>
      </c>
      <c r="R25" s="97" t="str">
        <f t="shared" si="1"/>
        <v/>
      </c>
      <c r="S25" s="94" t="str">
        <f t="shared" si="1"/>
        <v/>
      </c>
      <c r="T25" s="98" t="str">
        <f t="shared" si="1"/>
        <v/>
      </c>
      <c r="AT25" s="76">
        <v>232387</v>
      </c>
      <c r="AU25" s="76">
        <v>444558</v>
      </c>
      <c r="AV25" s="76">
        <v>929875</v>
      </c>
      <c r="AW25" s="76">
        <v>1409124</v>
      </c>
      <c r="AX25" s="76">
        <v>1874371</v>
      </c>
      <c r="AY25" s="76">
        <v>2275484</v>
      </c>
      <c r="AZ25" s="76">
        <v>2834183</v>
      </c>
    </row>
    <row r="26" spans="1:63" ht="17.25" customHeight="1">
      <c r="A26" s="268" t="s">
        <v>8</v>
      </c>
      <c r="B26" s="263"/>
      <c r="C26" s="263"/>
      <c r="D26" s="263"/>
      <c r="E26" s="263"/>
      <c r="F26" s="99" t="str">
        <f ca="1">IFERROR(_xlfn.STDEV.S(F10:F24),"")</f>
        <v/>
      </c>
      <c r="G26" s="100" t="str">
        <f t="shared" ref="G26:T26" ca="1" si="2">IFERROR(_xlfn.STDEV.S(G10:G24),"")</f>
        <v/>
      </c>
      <c r="H26" s="101" t="str">
        <f t="shared" ca="1" si="2"/>
        <v/>
      </c>
      <c r="I26" s="102" t="str">
        <f t="shared" ca="1" si="2"/>
        <v/>
      </c>
      <c r="J26" s="103" t="str">
        <f t="shared" ca="1" si="2"/>
        <v/>
      </c>
      <c r="K26" s="104" t="str">
        <f t="shared" ca="1" si="2"/>
        <v/>
      </c>
      <c r="L26" s="105" t="str">
        <f ca="1">IFERROR(_xlfn.STDEV.S(L10:L24),"")</f>
        <v/>
      </c>
      <c r="M26" s="106" t="str">
        <f t="shared" ca="1" si="2"/>
        <v/>
      </c>
      <c r="N26" s="107" t="str">
        <f t="shared" ca="1" si="2"/>
        <v/>
      </c>
      <c r="O26" s="100" t="str">
        <f ca="1">IFERROR(_xlfn.STDEV.S(O10:O24),"")</f>
        <v/>
      </c>
      <c r="P26" s="101" t="str">
        <f t="shared" si="2"/>
        <v/>
      </c>
      <c r="Q26" s="108" t="str">
        <f t="shared" si="2"/>
        <v/>
      </c>
      <c r="R26" s="109" t="str">
        <f t="shared" si="2"/>
        <v/>
      </c>
      <c r="S26" s="106" t="str">
        <f t="shared" si="2"/>
        <v/>
      </c>
      <c r="T26" s="110" t="str">
        <f t="shared" si="2"/>
        <v/>
      </c>
      <c r="AT26" s="76">
        <v>223216</v>
      </c>
      <c r="AU26" s="76">
        <v>453812</v>
      </c>
      <c r="AV26" s="76">
        <v>933705</v>
      </c>
      <c r="AW26" s="76">
        <v>1385680</v>
      </c>
      <c r="AX26" s="76">
        <v>1834334</v>
      </c>
      <c r="AY26" s="76">
        <v>2319111</v>
      </c>
      <c r="AZ26" s="76">
        <v>2816202</v>
      </c>
    </row>
    <row r="27" spans="1:63" ht="30" customHeight="1" thickBot="1">
      <c r="A27" s="269" t="s">
        <v>10</v>
      </c>
      <c r="B27" s="270"/>
      <c r="C27" s="270"/>
      <c r="D27" s="270"/>
      <c r="E27" s="270"/>
      <c r="F27" s="111" t="str">
        <f ca="1">IFERROR(_xlfn.CONFIDENCE.NORM(0.05,F26,COUNTA(F10:F24)),"")</f>
        <v/>
      </c>
      <c r="G27" s="112" t="str">
        <f t="shared" ref="G27:T27" ca="1" si="3">IFERROR(_xlfn.CONFIDENCE.NORM(0.05,G26,COUNTA(G10:G24)),"")</f>
        <v/>
      </c>
      <c r="H27" s="113" t="str">
        <f t="shared" ca="1" si="3"/>
        <v/>
      </c>
      <c r="I27" s="114" t="str">
        <f t="shared" ca="1" si="3"/>
        <v/>
      </c>
      <c r="J27" s="115" t="str">
        <f t="shared" ca="1" si="3"/>
        <v/>
      </c>
      <c r="K27" s="116" t="str">
        <f t="shared" ca="1" si="3"/>
        <v/>
      </c>
      <c r="L27" s="117" t="str">
        <f ca="1">IFERROR(_xlfn.CONFIDENCE.NORM(0.05,L26,COUNTA(L10:L24)),"")</f>
        <v/>
      </c>
      <c r="M27" s="118" t="str">
        <f t="shared" ca="1" si="3"/>
        <v/>
      </c>
      <c r="N27" s="119" t="str">
        <f t="shared" ca="1" si="3"/>
        <v/>
      </c>
      <c r="O27" s="112" t="str">
        <f t="shared" ca="1" si="3"/>
        <v/>
      </c>
      <c r="P27" s="113" t="str">
        <f t="shared" si="3"/>
        <v/>
      </c>
      <c r="Q27" s="120" t="str">
        <f t="shared" si="3"/>
        <v/>
      </c>
      <c r="R27" s="121" t="str">
        <f t="shared" si="3"/>
        <v/>
      </c>
      <c r="S27" s="118" t="str">
        <f t="shared" si="3"/>
        <v/>
      </c>
      <c r="T27" s="122" t="str">
        <f t="shared" si="3"/>
        <v/>
      </c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T27" s="76">
        <v>233628</v>
      </c>
      <c r="AU27" s="76">
        <v>457800</v>
      </c>
      <c r="AV27" s="76">
        <v>937104</v>
      </c>
      <c r="AW27" s="76">
        <v>1375168</v>
      </c>
      <c r="AX27" s="76">
        <v>1802673</v>
      </c>
      <c r="AY27" s="76">
        <v>2180685</v>
      </c>
      <c r="AZ27" s="76">
        <v>2853467</v>
      </c>
    </row>
    <row r="28" spans="1:63" ht="15.75" thickTop="1">
      <c r="A28" s="271" t="s">
        <v>26</v>
      </c>
      <c r="B28" s="272"/>
      <c r="C28" s="272"/>
      <c r="D28" s="286" t="s">
        <v>27</v>
      </c>
      <c r="E28" s="286"/>
      <c r="F28" s="123" t="e">
        <f ca="1">расчёт!I32</f>
        <v>#N/A</v>
      </c>
      <c r="G28" s="124" t="e">
        <f ca="1">расчёт!J32</f>
        <v>#N/A</v>
      </c>
      <c r="H28" s="125" t="e">
        <f ca="1">расчёт!K32</f>
        <v>#N/A</v>
      </c>
      <c r="I28" s="126" t="e">
        <f ca="1">расчёт!L32</f>
        <v>#N/A</v>
      </c>
      <c r="J28" s="127" t="e">
        <f ca="1">расчёт!M32</f>
        <v>#N/A</v>
      </c>
      <c r="K28" s="128" t="e">
        <f ca="1">расчёт!N32</f>
        <v>#N/A</v>
      </c>
      <c r="L28" s="129" t="e">
        <f ca="1">расчёт!O32</f>
        <v>#N/A</v>
      </c>
      <c r="M28" s="130" t="e">
        <f ca="1">расчёт!P32</f>
        <v>#N/A</v>
      </c>
      <c r="N28" s="131" t="e">
        <f ca="1">расчёт!Q32</f>
        <v>#N/A</v>
      </c>
      <c r="O28" s="124" t="e">
        <f ca="1">расчёт!R32</f>
        <v>#DIV/0!</v>
      </c>
      <c r="P28" s="125" t="e">
        <f ca="1">расчёт!S32</f>
        <v>#DIV/0!</v>
      </c>
      <c r="Q28" s="132" t="e">
        <f ca="1">расчёт!T32</f>
        <v>#DIV/0!</v>
      </c>
      <c r="R28" s="133" t="e">
        <f ca="1">расчёт!U32</f>
        <v>#DIV/0!</v>
      </c>
      <c r="S28" s="130" t="e">
        <f ca="1">расчёт!V32</f>
        <v>#DIV/0!</v>
      </c>
      <c r="T28" s="134" t="e">
        <f ca="1">расчёт!W32</f>
        <v>#DIV/0!</v>
      </c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63">
      <c r="A29" s="273"/>
      <c r="B29" s="274"/>
      <c r="C29" s="274"/>
      <c r="D29" s="287" t="s">
        <v>30</v>
      </c>
      <c r="E29" s="287"/>
      <c r="F29" s="135" t="e">
        <f ca="1">расчёт!I28</f>
        <v>#N/A</v>
      </c>
      <c r="G29" s="136" t="e">
        <f ca="1">расчёт!J28</f>
        <v>#N/A</v>
      </c>
      <c r="H29" s="137" t="e">
        <f ca="1">расчёт!K28</f>
        <v>#N/A</v>
      </c>
      <c r="I29" s="138" t="e">
        <f ca="1">расчёт!L28</f>
        <v>#N/A</v>
      </c>
      <c r="J29" s="139" t="e">
        <f ca="1">расчёт!M28</f>
        <v>#N/A</v>
      </c>
      <c r="K29" s="140" t="e">
        <f ca="1">расчёт!N28</f>
        <v>#N/A</v>
      </c>
      <c r="L29" s="141" t="e">
        <f ca="1">расчёт!O28</f>
        <v>#N/A</v>
      </c>
      <c r="M29" s="142" t="e">
        <f ca="1">расчёт!P28</f>
        <v>#N/A</v>
      </c>
      <c r="N29" s="143" t="e">
        <f ca="1">расчёт!Q28</f>
        <v>#N/A</v>
      </c>
      <c r="O29" s="136" t="e">
        <f ca="1">расчёт!R28</f>
        <v>#DIV/0!</v>
      </c>
      <c r="P29" s="137" t="e">
        <f ca="1">расчёт!S28</f>
        <v>#DIV/0!</v>
      </c>
      <c r="Q29" s="144" t="e">
        <f ca="1">расчёт!T28</f>
        <v>#DIV/0!</v>
      </c>
      <c r="R29" s="145" t="e">
        <f ca="1">расчёт!U28</f>
        <v>#DIV/0!</v>
      </c>
      <c r="S29" s="142" t="e">
        <f ca="1">расчёт!V28</f>
        <v>#DIV/0!</v>
      </c>
      <c r="T29" s="146" t="e">
        <f ca="1">расчёт!W28</f>
        <v>#DIV/0!</v>
      </c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63">
      <c r="A30" s="264" t="s">
        <v>35</v>
      </c>
      <c r="B30" s="265"/>
      <c r="C30" s="265"/>
      <c r="D30" s="265"/>
      <c r="E30" s="147" t="s">
        <v>14</v>
      </c>
      <c r="F30" s="135" t="e">
        <f ca="1">расчёт!I43</f>
        <v>#DIV/0!</v>
      </c>
      <c r="G30" s="136">
        <f ca="1">расчёт!J43</f>
        <v>99.899999999999721</v>
      </c>
      <c r="H30" s="137">
        <f ca="1">расчёт!K43</f>
        <v>99.899999999999721</v>
      </c>
      <c r="I30" s="138" t="e">
        <f ca="1">расчёт!L43</f>
        <v>#DIV/0!</v>
      </c>
      <c r="J30" s="139">
        <f ca="1">расчёт!M43</f>
        <v>0</v>
      </c>
      <c r="K30" s="140" t="e">
        <f ca="1">расчёт!N43</f>
        <v>#DIV/0!</v>
      </c>
      <c r="L30" s="141">
        <f ca="1">расчёт!O43</f>
        <v>99.899999999999721</v>
      </c>
      <c r="M30" s="142">
        <f ca="1">расчёт!P43</f>
        <v>0</v>
      </c>
      <c r="N30" s="143">
        <f ca="1">расчёт!Q43</f>
        <v>99.899999999999721</v>
      </c>
      <c r="O30" s="136" t="e">
        <f ca="1">расчёт!R43</f>
        <v>#NUM!</v>
      </c>
      <c r="P30" s="137" t="e">
        <f ca="1">расчёт!S43</f>
        <v>#NUM!</v>
      </c>
      <c r="Q30" s="144" t="e">
        <f ca="1">расчёт!T43</f>
        <v>#NUM!</v>
      </c>
      <c r="R30" s="145" t="e">
        <f ca="1">расчёт!U43</f>
        <v>#NUM!</v>
      </c>
      <c r="S30" s="142" t="e">
        <f ca="1">расчёт!V43</f>
        <v>#NUM!</v>
      </c>
      <c r="T30" s="146" t="e">
        <f ca="1">расчёт!W43</f>
        <v>#NUM!</v>
      </c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63">
      <c r="A31" s="264"/>
      <c r="B31" s="265"/>
      <c r="C31" s="265"/>
      <c r="D31" s="265"/>
      <c r="E31" s="147" t="s">
        <v>15</v>
      </c>
      <c r="F31" s="135" t="e">
        <f ca="1">расчёт!I38</f>
        <v>#DIV/0!</v>
      </c>
      <c r="G31" s="136">
        <f ca="1">расчёт!J38</f>
        <v>0</v>
      </c>
      <c r="H31" s="137">
        <f ca="1">расчёт!K38</f>
        <v>0</v>
      </c>
      <c r="I31" s="138" t="e">
        <f ca="1">расчёт!L38</f>
        <v>#DIV/0!</v>
      </c>
      <c r="J31" s="139">
        <f ca="1">расчёт!M38</f>
        <v>99.899999999999721</v>
      </c>
      <c r="K31" s="140" t="e">
        <f ca="1">расчёт!N38</f>
        <v>#DIV/0!</v>
      </c>
      <c r="L31" s="141">
        <f ca="1">расчёт!O38</f>
        <v>0</v>
      </c>
      <c r="M31" s="142">
        <f ca="1">расчёт!P38</f>
        <v>99.899999999999721</v>
      </c>
      <c r="N31" s="143">
        <f ca="1">расчёт!Q38</f>
        <v>0</v>
      </c>
      <c r="O31" s="136" t="e">
        <f ca="1">расчёт!R38</f>
        <v>#NUM!</v>
      </c>
      <c r="P31" s="137" t="e">
        <f ca="1">расчёт!S38</f>
        <v>#NUM!</v>
      </c>
      <c r="Q31" s="144" t="e">
        <f ca="1">расчёт!T38</f>
        <v>#NUM!</v>
      </c>
      <c r="R31" s="145" t="e">
        <f ca="1">расчёт!U38</f>
        <v>#NUM!</v>
      </c>
      <c r="S31" s="142" t="e">
        <f ca="1">расчёт!V38</f>
        <v>#NUM!</v>
      </c>
      <c r="T31" s="146" t="e">
        <f ca="1">расчёт!W38</f>
        <v>#NUM!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63">
      <c r="A32" s="257" t="s">
        <v>36</v>
      </c>
      <c r="B32" s="258"/>
      <c r="C32" s="258"/>
      <c r="D32" s="258"/>
      <c r="E32" s="148" t="s">
        <v>14</v>
      </c>
      <c r="F32" s="149"/>
      <c r="G32" s="150"/>
      <c r="H32" s="151"/>
      <c r="I32" s="152"/>
      <c r="J32" s="153"/>
      <c r="K32" s="154"/>
      <c r="L32" s="155"/>
      <c r="M32" s="156"/>
      <c r="N32" s="157"/>
      <c r="O32" s="150"/>
      <c r="P32" s="151"/>
      <c r="Q32" s="158"/>
      <c r="R32" s="159"/>
      <c r="S32" s="156"/>
      <c r="T32" s="160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</row>
    <row r="33" spans="1:60">
      <c r="A33" s="257"/>
      <c r="B33" s="258"/>
      <c r="C33" s="258"/>
      <c r="D33" s="258"/>
      <c r="E33" s="148" t="s">
        <v>15</v>
      </c>
      <c r="F33" s="149"/>
      <c r="G33" s="150"/>
      <c r="H33" s="151"/>
      <c r="I33" s="152"/>
      <c r="J33" s="153"/>
      <c r="K33" s="154"/>
      <c r="L33" s="155"/>
      <c r="M33" s="156"/>
      <c r="N33" s="157"/>
      <c r="O33" s="150"/>
      <c r="P33" s="151"/>
      <c r="Q33" s="158"/>
      <c r="R33" s="159"/>
      <c r="S33" s="156"/>
      <c r="T33" s="160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</row>
    <row r="34" spans="1:60" ht="15.75" thickBot="1">
      <c r="A34" s="261" t="s">
        <v>16</v>
      </c>
      <c r="B34" s="262"/>
      <c r="C34" s="262"/>
      <c r="D34" s="262"/>
      <c r="E34" s="262"/>
      <c r="F34" s="161" t="e">
        <f ca="1">расчёт!I48</f>
        <v>#DIV/0!</v>
      </c>
      <c r="G34" s="162">
        <f ca="1">расчёт!J48</f>
        <v>-99.899999999999721</v>
      </c>
      <c r="H34" s="163">
        <f ca="1">расчёт!K48</f>
        <v>-99.899999999999721</v>
      </c>
      <c r="I34" s="164">
        <f ca="1">расчёт!L48</f>
        <v>-99.899999999999721</v>
      </c>
      <c r="J34" s="165">
        <f ca="1">расчёт!M48</f>
        <v>99.899999999999721</v>
      </c>
      <c r="K34" s="166" t="e">
        <f ca="1">расчёт!N48</f>
        <v>#DIV/0!</v>
      </c>
      <c r="L34" s="167">
        <f ca="1">расчёт!O48</f>
        <v>-99.899999999999721</v>
      </c>
      <c r="M34" s="168">
        <f ca="1">расчёт!P48</f>
        <v>99.899999999999721</v>
      </c>
      <c r="N34" s="169">
        <f ca="1">расчёт!Q48</f>
        <v>-99.899999999999721</v>
      </c>
      <c r="O34" s="162" t="e">
        <f ca="1">расчёт!R48</f>
        <v>#DIV/0!</v>
      </c>
      <c r="P34" s="163" t="e">
        <f ca="1">расчёт!S48</f>
        <v>#DIV/0!</v>
      </c>
      <c r="Q34" s="170" t="e">
        <f ca="1">расчёт!T48</f>
        <v>#DIV/0!</v>
      </c>
      <c r="R34" s="171" t="e">
        <f ca="1">расчёт!U48</f>
        <v>#DIV/0!</v>
      </c>
      <c r="S34" s="168" t="e">
        <f ca="1">расчёт!V48</f>
        <v>#DIV/0!</v>
      </c>
      <c r="T34" s="172" t="e">
        <f ca="1">расчёт!W48</f>
        <v>#DIV/0!</v>
      </c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</row>
    <row r="35" spans="1:60" ht="16.5" thickTop="1" thickBot="1">
      <c r="A35" s="259" t="s">
        <v>17</v>
      </c>
      <c r="B35" s="260"/>
      <c r="C35" s="260"/>
      <c r="D35" s="260"/>
      <c r="E35" s="260"/>
      <c r="F35" s="173" t="e">
        <f ca="1">расчёт!I55</f>
        <v>#DIV/0!</v>
      </c>
      <c r="G35" s="174" t="e">
        <f ca="1">расчёт!J55</f>
        <v>#DIV/0!</v>
      </c>
      <c r="H35" s="175" t="e">
        <f ca="1">расчёт!K55</f>
        <v>#DIV/0!</v>
      </c>
      <c r="I35" s="176" t="e">
        <f ca="1">расчёт!L55</f>
        <v>#DIV/0!</v>
      </c>
      <c r="J35" s="177" t="e">
        <f ca="1">расчёт!M55</f>
        <v>#DIV/0!</v>
      </c>
      <c r="K35" s="178" t="e">
        <f ca="1">расчёт!N55</f>
        <v>#DIV/0!</v>
      </c>
      <c r="L35" s="179" t="e">
        <f ca="1">расчёт!O55</f>
        <v>#DIV/0!</v>
      </c>
      <c r="M35" s="180" t="e">
        <f ca="1">расчёт!P55</f>
        <v>#DIV/0!</v>
      </c>
      <c r="N35" s="181" t="e">
        <f ca="1">расчёт!Q55</f>
        <v>#DIV/0!</v>
      </c>
      <c r="O35" s="174" t="e">
        <f ca="1">расчёт!R55</f>
        <v>#DIV/0!</v>
      </c>
      <c r="P35" s="175" t="e">
        <f ca="1">расчёт!S55</f>
        <v>#DIV/0!</v>
      </c>
      <c r="Q35" s="182" t="e">
        <f ca="1">расчёт!T55</f>
        <v>#DIV/0!</v>
      </c>
      <c r="R35" s="183" t="e">
        <f ca="1">расчёт!U55</f>
        <v>#DIV/0!</v>
      </c>
      <c r="S35" s="180" t="e">
        <f ca="1">расчёт!V55</f>
        <v>#DIV/0!</v>
      </c>
      <c r="T35" s="184" t="e">
        <f ca="1">расчёт!W55</f>
        <v>#DIV/0!</v>
      </c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198"/>
    </row>
    <row r="36" spans="1:60" ht="16.5" thickTop="1" thickBot="1">
      <c r="A36" s="259" t="s">
        <v>38</v>
      </c>
      <c r="B36" s="260"/>
      <c r="C36" s="260"/>
      <c r="D36" s="260"/>
      <c r="E36" s="260"/>
      <c r="F36" s="173" t="e">
        <f ca="1">расчёт!I71</f>
        <v>#VALUE!</v>
      </c>
      <c r="G36" s="174" t="e">
        <f ca="1">расчёт!J71</f>
        <v>#VALUE!</v>
      </c>
      <c r="H36" s="175" t="e">
        <f ca="1">расчёт!K71</f>
        <v>#VALUE!</v>
      </c>
      <c r="I36" s="176" t="e">
        <f ca="1">расчёт!L71</f>
        <v>#VALUE!</v>
      </c>
      <c r="J36" s="177" t="e">
        <f ca="1">расчёт!M71</f>
        <v>#VALUE!</v>
      </c>
      <c r="K36" s="178" t="e">
        <f ca="1">расчёт!N71</f>
        <v>#VALUE!</v>
      </c>
      <c r="L36" s="179" t="e">
        <f ca="1">расчёт!O71</f>
        <v>#VALUE!</v>
      </c>
      <c r="M36" s="180" t="e">
        <f ca="1">расчёт!P71</f>
        <v>#VALUE!</v>
      </c>
      <c r="N36" s="181" t="e">
        <f ca="1">расчёт!Q71</f>
        <v>#VALUE!</v>
      </c>
      <c r="O36" s="174" t="e">
        <f ca="1">расчёт!R71</f>
        <v>#VALUE!</v>
      </c>
      <c r="P36" s="175" t="e">
        <f ca="1">расчёт!S71</f>
        <v>#VALUE!</v>
      </c>
      <c r="Q36" s="182" t="e">
        <f ca="1">расчёт!T71</f>
        <v>#VALUE!</v>
      </c>
      <c r="R36" s="183" t="e">
        <f ca="1">расчёт!U71</f>
        <v>#VALUE!</v>
      </c>
      <c r="S36" s="180" t="e">
        <f ca="1">расчёт!V71</f>
        <v>#VALUE!</v>
      </c>
      <c r="T36" s="184" t="e">
        <f ca="1">расчёт!W71</f>
        <v>#VALUE!</v>
      </c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</row>
    <row r="37" spans="1:60" ht="15.75" thickTop="1">
      <c r="C37" s="76"/>
      <c r="D37" s="76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</row>
    <row r="38" spans="1:60">
      <c r="A38" s="74" t="s">
        <v>92</v>
      </c>
      <c r="B38" s="74" t="s">
        <v>126</v>
      </c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</row>
    <row r="39" spans="1:60"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198"/>
    </row>
    <row r="40" spans="1:60"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</row>
    <row r="41" spans="1:60"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</row>
    <row r="42" spans="1:60"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</row>
    <row r="43" spans="1:60"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</row>
    <row r="44" spans="1:60">
      <c r="A44" s="75"/>
      <c r="B44" s="186"/>
      <c r="C44" s="186"/>
      <c r="D44" s="275"/>
      <c r="E44" s="275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198"/>
    </row>
    <row r="45" spans="1:60">
      <c r="A45"/>
      <c r="B45" s="239"/>
      <c r="C45" s="238" t="s">
        <v>146</v>
      </c>
      <c r="D45" s="186" t="s">
        <v>90</v>
      </c>
      <c r="E45" s="238"/>
      <c r="AT45" s="198"/>
      <c r="AU45" s="198"/>
      <c r="AV45" s="198"/>
      <c r="AW45" s="198"/>
      <c r="AX45" s="198"/>
      <c r="AY45" s="198"/>
      <c r="AZ45" s="198"/>
      <c r="BA45" s="198"/>
      <c r="BB45" s="198"/>
      <c r="BC45" s="198"/>
      <c r="BD45" s="198"/>
      <c r="BE45" s="198"/>
      <c r="BF45" s="198"/>
      <c r="BG45" s="198"/>
      <c r="BH45" s="198"/>
    </row>
    <row r="46" spans="1:60">
      <c r="A46"/>
      <c r="B46" s="186"/>
      <c r="C46" s="186"/>
      <c r="D46" s="275"/>
      <c r="E46" s="275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198"/>
    </row>
    <row r="47" spans="1:60">
      <c r="A47"/>
      <c r="B47" s="186"/>
      <c r="C47" s="186"/>
      <c r="D47" s="275"/>
      <c r="E47" s="275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</row>
    <row r="48" spans="1:60">
      <c r="A48"/>
      <c r="B48" s="186"/>
      <c r="C48" s="186"/>
      <c r="D48" s="275"/>
      <c r="E48" s="275"/>
    </row>
    <row r="49" spans="1:60">
      <c r="A49"/>
      <c r="B49" s="186"/>
      <c r="C49" s="186"/>
      <c r="D49" s="275"/>
      <c r="E49" s="275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</row>
    <row r="50" spans="1:60">
      <c r="A50"/>
      <c r="B50" s="186"/>
      <c r="C50" s="186"/>
      <c r="D50" s="275"/>
      <c r="E50" s="275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</row>
    <row r="51" spans="1:60">
      <c r="C51" s="75"/>
      <c r="D51" s="75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</row>
    <row r="52" spans="1:60">
      <c r="B52" s="75"/>
      <c r="C52" s="75"/>
      <c r="D52" s="75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</row>
    <row r="53" spans="1:60">
      <c r="A53" s="75"/>
      <c r="B53" s="75"/>
      <c r="C53" s="74" t="s">
        <v>92</v>
      </c>
      <c r="D53" s="75" t="s">
        <v>90</v>
      </c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</row>
    <row r="54" spans="1:60">
      <c r="A54" s="75"/>
      <c r="B54" s="75"/>
      <c r="C54" s="75"/>
      <c r="D54" s="75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</row>
    <row r="55" spans="1:60">
      <c r="A55" s="75"/>
      <c r="B55" s="75"/>
      <c r="C55" s="75"/>
      <c r="D55" s="75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</row>
    <row r="56" spans="1:60">
      <c r="A56" s="75"/>
      <c r="B56" s="75"/>
      <c r="C56" s="75"/>
      <c r="D56" s="75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</row>
    <row r="57" spans="1:60">
      <c r="C57" s="75"/>
      <c r="D57" s="75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</row>
    <row r="58" spans="1:60">
      <c r="A58" s="75"/>
      <c r="B58" s="75"/>
      <c r="C58" s="75"/>
      <c r="D58" s="75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</row>
    <row r="59" spans="1:60">
      <c r="A59" s="75"/>
      <c r="B59" s="75"/>
      <c r="C59" s="75"/>
      <c r="D59" s="75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199"/>
    </row>
    <row r="60" spans="1:60">
      <c r="A60" s="75"/>
      <c r="B60" s="75"/>
      <c r="C60" s="75"/>
      <c r="D60" s="75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</row>
    <row r="61" spans="1:60">
      <c r="A61" s="75"/>
      <c r="B61" s="75"/>
      <c r="C61" s="75"/>
      <c r="D61" s="75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</row>
    <row r="62" spans="1:60">
      <c r="A62" s="75"/>
      <c r="B62" s="75"/>
      <c r="C62" s="75"/>
      <c r="D62" s="75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</row>
    <row r="63" spans="1:60">
      <c r="A63" s="75"/>
      <c r="B63" s="75"/>
      <c r="C63" s="75"/>
      <c r="D63" s="75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</row>
    <row r="64" spans="1:60">
      <c r="A64" s="75"/>
      <c r="B64" s="75"/>
      <c r="C64" s="75"/>
      <c r="D64" s="75"/>
    </row>
    <row r="65" spans="1:21">
      <c r="A65" s="75"/>
      <c r="B65" s="75"/>
      <c r="C65" s="75"/>
      <c r="D65" s="75"/>
    </row>
    <row r="66" spans="1:21">
      <c r="A66" s="75"/>
      <c r="B66" s="75"/>
      <c r="C66" s="75"/>
      <c r="D66" s="75"/>
    </row>
    <row r="67" spans="1:21">
      <c r="A67" s="256" t="s">
        <v>86</v>
      </c>
      <c r="B67" s="256"/>
      <c r="C67" s="256"/>
      <c r="D67" s="256"/>
      <c r="E67" s="191">
        <f ca="1">расчёт!I88</f>
        <v>0.99736409568623674</v>
      </c>
      <c r="F67" s="276" t="s">
        <v>132</v>
      </c>
      <c r="G67" s="276"/>
      <c r="H67" s="276"/>
      <c r="I67" s="276"/>
      <c r="J67" s="276"/>
    </row>
    <row r="68" spans="1:21">
      <c r="A68" s="256" t="s">
        <v>59</v>
      </c>
      <c r="B68" s="256"/>
      <c r="C68" s="256"/>
      <c r="D68" s="256"/>
      <c r="E68" s="188">
        <f ca="1">100-расчёт!M89*100</f>
        <v>99.999999972607512</v>
      </c>
      <c r="F68" s="276" t="s">
        <v>122</v>
      </c>
      <c r="G68" s="276"/>
      <c r="H68" s="276"/>
      <c r="I68" s="276"/>
      <c r="J68" s="276"/>
    </row>
    <row r="69" spans="1:21">
      <c r="A69" s="256" t="s">
        <v>61</v>
      </c>
      <c r="B69" s="256"/>
      <c r="C69" s="256"/>
      <c r="D69" s="256"/>
      <c r="E69" s="189">
        <f ca="1">расчёт!N88</f>
        <v>1</v>
      </c>
      <c r="F69" s="190"/>
    </row>
    <row r="70" spans="1:21">
      <c r="A70" s="256" t="s">
        <v>60</v>
      </c>
      <c r="B70" s="256"/>
      <c r="C70" s="256"/>
      <c r="D70" s="256"/>
      <c r="E70" s="191">
        <f ca="1">расчёт!O88</f>
        <v>1</v>
      </c>
      <c r="F70" s="190"/>
      <c r="G70" s="201"/>
      <c r="H70" s="201"/>
      <c r="I70" s="201"/>
      <c r="J70" s="201"/>
    </row>
    <row r="71" spans="1:21" ht="15" customHeight="1">
      <c r="A71" s="293" t="s">
        <v>91</v>
      </c>
      <c r="B71" s="293"/>
      <c r="C71" s="293"/>
      <c r="D71" s="293"/>
      <c r="E71" s="293"/>
      <c r="F71" s="293"/>
      <c r="G71" s="293"/>
      <c r="H71" s="293"/>
      <c r="I71" s="293"/>
      <c r="J71" s="293"/>
    </row>
    <row r="72" spans="1:21">
      <c r="A72" s="297" t="s">
        <v>133</v>
      </c>
      <c r="B72" s="297"/>
      <c r="C72" s="297"/>
      <c r="D72" s="297"/>
      <c r="E72" s="298">
        <f ca="1">расчёт!I86</f>
        <v>1.5815466666666663E-2</v>
      </c>
      <c r="F72" s="298"/>
      <c r="G72" s="200"/>
      <c r="H72" s="200"/>
      <c r="I72" s="200"/>
      <c r="J72" s="200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</row>
    <row r="73" spans="1:21">
      <c r="A73" s="297" t="s">
        <v>101</v>
      </c>
      <c r="B73" s="297"/>
      <c r="C73" s="297"/>
      <c r="D73" s="297"/>
      <c r="E73" s="298">
        <f ca="1">расчёт!J86</f>
        <v>-7.5210666666666315E-3</v>
      </c>
      <c r="F73" s="298"/>
      <c r="G73" s="200"/>
      <c r="H73" s="200"/>
      <c r="I73" s="200"/>
      <c r="J73" s="200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</row>
    <row r="74" spans="1:21">
      <c r="A74" s="297" t="s">
        <v>102</v>
      </c>
      <c r="B74" s="297"/>
      <c r="C74" s="297"/>
      <c r="D74" s="297"/>
      <c r="E74" s="298" t="str">
        <f ca="1">CONCATENATE(расчёт!I86," * X + (",расчёт!J86,")")</f>
        <v>0,0158154666666667 * X + (-0,00752106666666663)</v>
      </c>
      <c r="F74" s="298"/>
      <c r="G74" s="298"/>
      <c r="H74" s="298"/>
      <c r="I74" s="298"/>
      <c r="J74" s="298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</row>
    <row r="75" spans="1:21">
      <c r="A75" s="297" t="s">
        <v>103</v>
      </c>
      <c r="B75" s="297"/>
      <c r="C75" s="297"/>
      <c r="D75" s="297"/>
      <c r="E75" s="298" t="str">
        <f ca="1">CONCATENATE("(Y - (",расчёт!J86,")) / ",расчёт!I86)</f>
        <v>(Y - (-0,00752106666666663)) / 0,0158154666666667</v>
      </c>
      <c r="F75" s="298"/>
      <c r="G75" s="298"/>
      <c r="H75" s="298"/>
      <c r="I75" s="298"/>
      <c r="J75" s="298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</row>
    <row r="76" spans="1:21">
      <c r="A76" s="297" t="s">
        <v>104</v>
      </c>
      <c r="B76" s="297"/>
      <c r="C76" s="297"/>
      <c r="D76" s="297"/>
      <c r="E76" s="298" t="str">
        <f ca="1">CONCATENATE(расчёт!S86," * Y + (",расчёт!T86,")")</f>
        <v>63,2292439468537 * Y + (0,475551359007214)</v>
      </c>
      <c r="F76" s="298"/>
      <c r="G76" s="298"/>
      <c r="H76" s="298"/>
      <c r="I76" s="298"/>
      <c r="J76" s="298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</row>
    <row r="77" spans="1:21"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21"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E82" s="316" t="s">
        <v>142</v>
      </c>
      <c r="F82" s="316"/>
      <c r="G82" s="316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 ht="15" customHeight="1" thickBo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Q99" s="192"/>
      <c r="R99" s="76"/>
      <c r="S99" s="76"/>
      <c r="T99" s="75"/>
      <c r="U99" s="75"/>
    </row>
    <row r="100" spans="1:21" ht="15" customHeight="1" thickTop="1">
      <c r="A100" s="299" t="s">
        <v>96</v>
      </c>
      <c r="B100" s="308" t="s">
        <v>92</v>
      </c>
      <c r="C100" s="308"/>
      <c r="D100" s="302" t="s">
        <v>111</v>
      </c>
      <c r="E100" s="302"/>
      <c r="F100" s="305" t="s">
        <v>112</v>
      </c>
      <c r="G100" s="305"/>
      <c r="H100" s="302" t="s">
        <v>113</v>
      </c>
      <c r="I100" s="302"/>
      <c r="J100" s="308" t="s">
        <v>110</v>
      </c>
      <c r="K100" s="308"/>
      <c r="L100" s="302" t="s">
        <v>114</v>
      </c>
      <c r="M100" s="302"/>
      <c r="N100" s="302" t="str">
        <f ca="1">CONCATENATE("K=2 ; ±Δ при(р=0,95) при nY&gt;",расчёт!B15," (доверит.интервал измерения)")</f>
        <v>K=2 ; ±Δ при(р=0,95) при nY&gt;1 (доверит.интервал измерения)</v>
      </c>
      <c r="O100" s="302"/>
      <c r="P100" s="302" t="s">
        <v>131</v>
      </c>
      <c r="Q100" s="327"/>
      <c r="R100" s="76"/>
      <c r="S100" s="76"/>
      <c r="T100" s="75"/>
      <c r="U100" s="75"/>
    </row>
    <row r="101" spans="1:21">
      <c r="A101" s="300"/>
      <c r="B101" s="309"/>
      <c r="C101" s="309"/>
      <c r="D101" s="303"/>
      <c r="E101" s="303"/>
      <c r="F101" s="306"/>
      <c r="G101" s="306"/>
      <c r="H101" s="303"/>
      <c r="I101" s="303"/>
      <c r="J101" s="309"/>
      <c r="K101" s="309"/>
      <c r="L101" s="303"/>
      <c r="M101" s="303"/>
      <c r="N101" s="303"/>
      <c r="O101" s="303"/>
      <c r="P101" s="303"/>
      <c r="Q101" s="328"/>
      <c r="R101" s="76"/>
      <c r="S101" s="76"/>
      <c r="T101" s="75"/>
      <c r="U101" s="75"/>
    </row>
    <row r="102" spans="1:21" ht="15.75" customHeight="1">
      <c r="A102" s="300"/>
      <c r="B102" s="309"/>
      <c r="C102" s="309"/>
      <c r="D102" s="303"/>
      <c r="E102" s="303"/>
      <c r="F102" s="306"/>
      <c r="G102" s="306"/>
      <c r="H102" s="303"/>
      <c r="I102" s="303"/>
      <c r="J102" s="309"/>
      <c r="K102" s="309"/>
      <c r="L102" s="303"/>
      <c r="M102" s="303"/>
      <c r="N102" s="303"/>
      <c r="O102" s="303"/>
      <c r="P102" s="303"/>
      <c r="Q102" s="328"/>
      <c r="R102" s="76"/>
      <c r="S102" s="76"/>
      <c r="T102" s="75"/>
      <c r="U102" s="75"/>
    </row>
    <row r="103" spans="1:21" ht="15.75" thickBot="1">
      <c r="A103" s="301"/>
      <c r="B103" s="310"/>
      <c r="C103" s="310"/>
      <c r="D103" s="304"/>
      <c r="E103" s="304"/>
      <c r="F103" s="307"/>
      <c r="G103" s="307"/>
      <c r="H103" s="304"/>
      <c r="I103" s="304"/>
      <c r="J103" s="310"/>
      <c r="K103" s="310"/>
      <c r="L103" s="304"/>
      <c r="M103" s="304"/>
      <c r="N103" s="304"/>
      <c r="O103" s="304"/>
      <c r="P103" s="304"/>
      <c r="Q103" s="329"/>
      <c r="R103" s="76"/>
      <c r="S103" s="76"/>
      <c r="T103" s="75"/>
      <c r="U103" s="75"/>
    </row>
    <row r="104" spans="1:21" ht="15.75" thickTop="1">
      <c r="A104" s="193">
        <v>1</v>
      </c>
      <c r="B104" s="294">
        <f>расчёт!I148</f>
        <v>0</v>
      </c>
      <c r="C104" s="294"/>
      <c r="D104" s="294" t="e">
        <f ca="1">расчёт!J212</f>
        <v>#VALUE!</v>
      </c>
      <c r="E104" s="294"/>
      <c r="F104" s="294">
        <f ca="1">расчёт!J156</f>
        <v>1.207435563645097E-2</v>
      </c>
      <c r="G104" s="294"/>
      <c r="H104" s="295" t="e">
        <f ca="1">SQRT(F104^2+D104^2)*2</f>
        <v>#VALUE!</v>
      </c>
      <c r="I104" s="295"/>
      <c r="J104" s="294">
        <f ca="1">(B104-расчёт!$J$86)/расчёт!$I$86</f>
        <v>0.47555135900721446</v>
      </c>
      <c r="K104" s="294"/>
      <c r="L104" s="294" t="e">
        <f ca="1">расчёт!J270</f>
        <v>#VALUE!</v>
      </c>
      <c r="M104" s="294"/>
      <c r="N104" s="294" t="e">
        <f ca="1">L104*2</f>
        <v>#VALUE!</v>
      </c>
      <c r="O104" s="294"/>
      <c r="P104" s="321" t="e">
        <f ca="1">расчёт!P212</f>
        <v>#VALUE!</v>
      </c>
      <c r="Q104" s="322"/>
      <c r="R104" s="76"/>
      <c r="S104" s="76"/>
      <c r="T104" s="75"/>
      <c r="U104" s="75"/>
    </row>
    <row r="105" spans="1:21">
      <c r="A105" s="194">
        <v>2</v>
      </c>
      <c r="B105" s="313">
        <f>(ROUND(B104+расчёт!$N$148,3-LOG(ABS(B104+расчёт!$N$148))))</f>
        <v>7.4700000000000001E-3</v>
      </c>
      <c r="C105" s="313"/>
      <c r="D105" s="313" t="e">
        <f ca="1">расчёт!J213</f>
        <v>#VALUE!</v>
      </c>
      <c r="E105" s="313"/>
      <c r="F105" s="313">
        <f ca="1">расчёт!J157</f>
        <v>1.1371685193624945E-2</v>
      </c>
      <c r="G105" s="313"/>
      <c r="H105" s="296" t="e">
        <f t="shared" ref="H105" ca="1" si="4">SQRT(F105^2+D105^2)*2</f>
        <v>#VALUE!</v>
      </c>
      <c r="I105" s="296"/>
      <c r="J105" s="313">
        <f ca="1">(B105-расчёт!$J$86)/расчёт!$I$86</f>
        <v>0.94787381129021187</v>
      </c>
      <c r="K105" s="313"/>
      <c r="L105" s="313" t="e">
        <f ca="1">расчёт!J271</f>
        <v>#VALUE!</v>
      </c>
      <c r="M105" s="313"/>
      <c r="N105" s="313" t="e">
        <f t="shared" ref="N105:N152" ca="1" si="5">L105*2</f>
        <v>#VALUE!</v>
      </c>
      <c r="O105" s="313"/>
      <c r="P105" s="319" t="e">
        <f ca="1">расчёт!P213</f>
        <v>#VALUE!</v>
      </c>
      <c r="Q105" s="320"/>
      <c r="R105" s="76"/>
      <c r="S105" s="76"/>
    </row>
    <row r="106" spans="1:21">
      <c r="A106" s="195">
        <v>3</v>
      </c>
      <c r="B106" s="311">
        <f>(ROUND(B105+расчёт!$N$148,3-LOG(ABS(B105+расчёт!$N$148))))</f>
        <v>1.49E-2</v>
      </c>
      <c r="C106" s="312"/>
      <c r="D106" s="315" t="e">
        <f ca="1">расчёт!J214</f>
        <v>#VALUE!</v>
      </c>
      <c r="E106" s="315"/>
      <c r="F106" s="315">
        <f ca="1">расчёт!J158</f>
        <v>1.0672777376998791E-2</v>
      </c>
      <c r="G106" s="315"/>
      <c r="H106" s="314" t="e">
        <f ca="1">SQRT(F106^2+D106^2)*2</f>
        <v>#VALUE!</v>
      </c>
      <c r="I106" s="314"/>
      <c r="J106" s="315">
        <f ca="1">(B106-расчёт!$J$86)/расчёт!$I$86</f>
        <v>1.4176670938153351</v>
      </c>
      <c r="K106" s="315"/>
      <c r="L106" s="315" t="e">
        <f ca="1">расчёт!J272</f>
        <v>#VALUE!</v>
      </c>
      <c r="M106" s="315"/>
      <c r="N106" s="315" t="e">
        <f t="shared" ca="1" si="5"/>
        <v>#VALUE!</v>
      </c>
      <c r="O106" s="315"/>
      <c r="P106" s="323" t="e">
        <f ca="1">расчёт!P214</f>
        <v>#VALUE!</v>
      </c>
      <c r="Q106" s="324"/>
      <c r="R106" s="76"/>
      <c r="S106" s="76"/>
    </row>
    <row r="107" spans="1:21">
      <c r="A107" s="194">
        <v>4</v>
      </c>
      <c r="B107" s="313">
        <f>(ROUND(B106+расчёт!$N$148,3-LOG(ABS(B106+расчёт!$N$148))))</f>
        <v>2.24E-2</v>
      </c>
      <c r="C107" s="313"/>
      <c r="D107" s="313" t="e">
        <f ca="1">расчёт!J215</f>
        <v>#VALUE!</v>
      </c>
      <c r="E107" s="313"/>
      <c r="F107" s="313">
        <f ca="1">расчёт!J159</f>
        <v>9.9672849645228625E-3</v>
      </c>
      <c r="G107" s="313"/>
      <c r="H107" s="296" t="e">
        <f ca="1">SQRT(F107^2+D107^2)*2</f>
        <v>#VALUE!</v>
      </c>
      <c r="I107" s="296"/>
      <c r="J107" s="313">
        <f ca="1">(B107-расчёт!$J$86)/расчёт!$I$86</f>
        <v>1.8918864234167379</v>
      </c>
      <c r="K107" s="313"/>
      <c r="L107" s="313" t="e">
        <f ca="1">расчёт!J273</f>
        <v>#VALUE!</v>
      </c>
      <c r="M107" s="313"/>
      <c r="N107" s="313" t="e">
        <f t="shared" ca="1" si="5"/>
        <v>#VALUE!</v>
      </c>
      <c r="O107" s="313"/>
      <c r="P107" s="319" t="e">
        <f ca="1">расчёт!P215</f>
        <v>#VALUE!</v>
      </c>
      <c r="Q107" s="320"/>
      <c r="R107" s="76"/>
      <c r="S107" s="76"/>
    </row>
    <row r="108" spans="1:21">
      <c r="A108" s="195">
        <v>5</v>
      </c>
      <c r="B108" s="311">
        <f>(ROUND(B107+расчёт!$N$148,3-LOG(ABS(B107+расчёт!$N$148))))</f>
        <v>2.9899999999999999E-2</v>
      </c>
      <c r="C108" s="312"/>
      <c r="D108" s="315" t="e">
        <f ca="1">расчёт!J216</f>
        <v>#VALUE!</v>
      </c>
      <c r="E108" s="315"/>
      <c r="F108" s="315">
        <f ca="1">расчёт!J160</f>
        <v>1.0493677590583488E-2</v>
      </c>
      <c r="G108" s="315"/>
      <c r="H108" s="314" t="e">
        <f t="shared" ref="H108:H153" ca="1" si="6">SQRT(F108^2+D108^2)*2</f>
        <v>#VALUE!</v>
      </c>
      <c r="I108" s="314"/>
      <c r="J108" s="315">
        <f ca="1">(B108-расчёт!$J$86)/расчёт!$I$86</f>
        <v>2.3661057530181409</v>
      </c>
      <c r="K108" s="315"/>
      <c r="L108" s="315" t="e">
        <f ca="1">расчёт!J274</f>
        <v>#VALUE!</v>
      </c>
      <c r="M108" s="315"/>
      <c r="N108" s="315" t="e">
        <f t="shared" ca="1" si="5"/>
        <v>#VALUE!</v>
      </c>
      <c r="O108" s="315"/>
      <c r="P108" s="323" t="e">
        <f ca="1">расчёт!P216</f>
        <v>#VALUE!</v>
      </c>
      <c r="Q108" s="324"/>
      <c r="R108" s="76"/>
      <c r="S108" s="76"/>
    </row>
    <row r="109" spans="1:21">
      <c r="A109" s="194">
        <v>6</v>
      </c>
      <c r="B109" s="313">
        <f>(ROUND(B108+расчёт!$N$148,3-LOG(ABS(B108+расчёт!$N$148))))</f>
        <v>3.7400000000000003E-2</v>
      </c>
      <c r="C109" s="313"/>
      <c r="D109" s="313" t="e">
        <f ca="1">расчёт!J217</f>
        <v>#VALUE!</v>
      </c>
      <c r="E109" s="313"/>
      <c r="F109" s="313">
        <f ca="1">расчёт!J161</f>
        <v>1.138385444116843E-2</v>
      </c>
      <c r="G109" s="313"/>
      <c r="H109" s="296" t="e">
        <f t="shared" ca="1" si="6"/>
        <v>#VALUE!</v>
      </c>
      <c r="I109" s="296"/>
      <c r="J109" s="313">
        <f ca="1">(B109-расчёт!$J$86)/расчёт!$I$86</f>
        <v>2.8403250826195441</v>
      </c>
      <c r="K109" s="313"/>
      <c r="L109" s="313" t="e">
        <f ca="1">расчёт!J275</f>
        <v>#VALUE!</v>
      </c>
      <c r="M109" s="313"/>
      <c r="N109" s="313" t="e">
        <f t="shared" ca="1" si="5"/>
        <v>#VALUE!</v>
      </c>
      <c r="O109" s="313"/>
      <c r="P109" s="319" t="e">
        <f ca="1">расчёт!P217</f>
        <v>#VALUE!</v>
      </c>
      <c r="Q109" s="320"/>
      <c r="R109" s="76"/>
      <c r="S109" s="76"/>
    </row>
    <row r="110" spans="1:21">
      <c r="A110" s="195">
        <v>7</v>
      </c>
      <c r="B110" s="311">
        <f>(ROUND(B109+расчёт!$N$148,3-LOG(ABS(B109+расчёт!$N$148))))</f>
        <v>4.4900000000000002E-2</v>
      </c>
      <c r="C110" s="312"/>
      <c r="D110" s="315" t="e">
        <f ca="1">расчёт!J218</f>
        <v>#VALUE!</v>
      </c>
      <c r="E110" s="315"/>
      <c r="F110" s="315">
        <f ca="1">расчёт!J162</f>
        <v>1.2274031291753374E-2</v>
      </c>
      <c r="G110" s="315"/>
      <c r="H110" s="314" t="e">
        <f t="shared" ca="1" si="6"/>
        <v>#VALUE!</v>
      </c>
      <c r="I110" s="314"/>
      <c r="J110" s="315">
        <f ca="1">(B110-расчёт!$J$86)/расчёт!$I$86</f>
        <v>3.3145444122209469</v>
      </c>
      <c r="K110" s="315"/>
      <c r="L110" s="315" t="e">
        <f ca="1">расчёт!J276</f>
        <v>#VALUE!</v>
      </c>
      <c r="M110" s="315"/>
      <c r="N110" s="315" t="e">
        <f t="shared" ca="1" si="5"/>
        <v>#VALUE!</v>
      </c>
      <c r="O110" s="315"/>
      <c r="P110" s="323" t="e">
        <f ca="1">расчёт!P218</f>
        <v>#VALUE!</v>
      </c>
      <c r="Q110" s="324"/>
      <c r="R110" s="76"/>
      <c r="S110" s="76"/>
    </row>
    <row r="111" spans="1:21">
      <c r="A111" s="194">
        <v>8</v>
      </c>
      <c r="B111" s="313">
        <f>(ROUND(B110+расчёт!$N$148,3-LOG(ABS(B110+расчёт!$N$148))))</f>
        <v>5.2400000000000002E-2</v>
      </c>
      <c r="C111" s="313"/>
      <c r="D111" s="313" t="e">
        <f ca="1">расчёт!J219</f>
        <v>#VALUE!</v>
      </c>
      <c r="E111" s="313"/>
      <c r="F111" s="313">
        <f ca="1">расчёт!J163</f>
        <v>1.3164208142338318E-2</v>
      </c>
      <c r="G111" s="313"/>
      <c r="H111" s="296" t="e">
        <f t="shared" ca="1" si="6"/>
        <v>#VALUE!</v>
      </c>
      <c r="I111" s="296"/>
      <c r="J111" s="313">
        <f ca="1">(B111-расчёт!$J$86)/расчёт!$I$86</f>
        <v>3.7887637418223501</v>
      </c>
      <c r="K111" s="313"/>
      <c r="L111" s="313" t="e">
        <f ca="1">расчёт!J277</f>
        <v>#VALUE!</v>
      </c>
      <c r="M111" s="313"/>
      <c r="N111" s="313" t="e">
        <f t="shared" ca="1" si="5"/>
        <v>#VALUE!</v>
      </c>
      <c r="O111" s="313"/>
      <c r="P111" s="319" t="e">
        <f ca="1">расчёт!P219</f>
        <v>#VALUE!</v>
      </c>
      <c r="Q111" s="320"/>
      <c r="R111" s="76"/>
      <c r="S111" s="76"/>
    </row>
    <row r="112" spans="1:21">
      <c r="A112" s="195">
        <v>9</v>
      </c>
      <c r="B112" s="311">
        <f>(ROUND(B111+расчёт!$N$148,3-LOG(ABS(B111+расчёт!$N$148))))</f>
        <v>5.9900000000000002E-2</v>
      </c>
      <c r="C112" s="312"/>
      <c r="D112" s="315" t="e">
        <f ca="1">расчёт!J220</f>
        <v>#VALUE!</v>
      </c>
      <c r="E112" s="315"/>
      <c r="F112" s="315">
        <f ca="1">расчёт!J164</f>
        <v>1.3932639644270339E-2</v>
      </c>
      <c r="G112" s="315"/>
      <c r="H112" s="314" t="e">
        <f t="shared" ca="1" si="6"/>
        <v>#VALUE!</v>
      </c>
      <c r="I112" s="314"/>
      <c r="J112" s="315">
        <f ca="1">(B112-расчёт!$J$86)/расчёт!$I$86</f>
        <v>4.2629830714237533</v>
      </c>
      <c r="K112" s="315"/>
      <c r="L112" s="315" t="e">
        <f ca="1">расчёт!J278</f>
        <v>#VALUE!</v>
      </c>
      <c r="M112" s="315"/>
      <c r="N112" s="315" t="e">
        <f t="shared" ca="1" si="5"/>
        <v>#VALUE!</v>
      </c>
      <c r="O112" s="315"/>
      <c r="P112" s="323" t="e">
        <f ca="1">расчёт!P220</f>
        <v>#VALUE!</v>
      </c>
      <c r="Q112" s="324"/>
      <c r="R112" s="76"/>
      <c r="S112" s="76"/>
    </row>
    <row r="113" spans="1:19">
      <c r="A113" s="194">
        <v>10</v>
      </c>
      <c r="B113" s="313">
        <f>(ROUND(B112+расчёт!$N$148,3-LOG(ABS(B112+расчёт!$N$148))))</f>
        <v>6.7400000000000002E-2</v>
      </c>
      <c r="C113" s="313"/>
      <c r="D113" s="313" t="e">
        <f ca="1">расчёт!J221</f>
        <v>#VALUE!</v>
      </c>
      <c r="E113" s="313"/>
      <c r="F113" s="313">
        <f ca="1">расчёт!J165</f>
        <v>1.4603281460498451E-2</v>
      </c>
      <c r="G113" s="313"/>
      <c r="H113" s="296" t="e">
        <f t="shared" ca="1" si="6"/>
        <v>#VALUE!</v>
      </c>
      <c r="I113" s="296"/>
      <c r="J113" s="313">
        <f ca="1">(B113-расчёт!$J$86)/расчёт!$I$86</f>
        <v>4.7372024010251561</v>
      </c>
      <c r="K113" s="313"/>
      <c r="L113" s="313" t="e">
        <f ca="1">расчёт!J279</f>
        <v>#VALUE!</v>
      </c>
      <c r="M113" s="313"/>
      <c r="N113" s="313" t="e">
        <f t="shared" ca="1" si="5"/>
        <v>#VALUE!</v>
      </c>
      <c r="O113" s="313"/>
      <c r="P113" s="319" t="e">
        <f ca="1">расчёт!P221</f>
        <v>#VALUE!</v>
      </c>
      <c r="Q113" s="320"/>
      <c r="R113" s="76"/>
      <c r="S113" s="76"/>
    </row>
    <row r="114" spans="1:19">
      <c r="A114" s="195">
        <v>11</v>
      </c>
      <c r="B114" s="311">
        <f>(ROUND(B113+расчёт!$N$148,3-LOG(ABS(B113+расчёт!$N$148))))</f>
        <v>7.4899999999999994E-2</v>
      </c>
      <c r="C114" s="312"/>
      <c r="D114" s="315" t="e">
        <f ca="1">расчёт!J222</f>
        <v>#VALUE!</v>
      </c>
      <c r="E114" s="315"/>
      <c r="F114" s="315">
        <f ca="1">расчёт!J166</f>
        <v>1.527392327672656E-2</v>
      </c>
      <c r="G114" s="315"/>
      <c r="H114" s="314" t="e">
        <f t="shared" ca="1" si="6"/>
        <v>#VALUE!</v>
      </c>
      <c r="I114" s="314"/>
      <c r="J114" s="315">
        <f ca="1">(B114-расчёт!$J$86)/расчёт!$I$86</f>
        <v>5.211421730626558</v>
      </c>
      <c r="K114" s="315"/>
      <c r="L114" s="315" t="e">
        <f ca="1">расчёт!J280</f>
        <v>#VALUE!</v>
      </c>
      <c r="M114" s="315"/>
      <c r="N114" s="315" t="e">
        <f t="shared" ca="1" si="5"/>
        <v>#VALUE!</v>
      </c>
      <c r="O114" s="315"/>
      <c r="P114" s="323" t="e">
        <f ca="1">расчёт!P222</f>
        <v>#VALUE!</v>
      </c>
      <c r="Q114" s="324"/>
      <c r="R114" s="76"/>
      <c r="S114" s="76"/>
    </row>
    <row r="115" spans="1:19">
      <c r="A115" s="194">
        <v>12</v>
      </c>
      <c r="B115" s="313">
        <f>(ROUND(B114+расчёт!$N$148,3-LOG(ABS(B114+расчёт!$N$148))))</f>
        <v>8.2400000000000001E-2</v>
      </c>
      <c r="C115" s="313"/>
      <c r="D115" s="313" t="e">
        <f ca="1">расчёт!J223</f>
        <v>#VALUE!</v>
      </c>
      <c r="E115" s="313"/>
      <c r="F115" s="313">
        <f ca="1">расчёт!J167</f>
        <v>1.5944565092954673E-2</v>
      </c>
      <c r="G115" s="313"/>
      <c r="H115" s="296" t="e">
        <f t="shared" ca="1" si="6"/>
        <v>#VALUE!</v>
      </c>
      <c r="I115" s="296"/>
      <c r="J115" s="313">
        <f ca="1">(B115-расчёт!$J$86)/расчёт!$I$86</f>
        <v>5.6856410602279617</v>
      </c>
      <c r="K115" s="313"/>
      <c r="L115" s="313" t="e">
        <f ca="1">расчёт!J281</f>
        <v>#VALUE!</v>
      </c>
      <c r="M115" s="313"/>
      <c r="N115" s="313" t="e">
        <f t="shared" ca="1" si="5"/>
        <v>#VALUE!</v>
      </c>
      <c r="O115" s="313"/>
      <c r="P115" s="319" t="e">
        <f ca="1">расчёт!P223</f>
        <v>#VALUE!</v>
      </c>
      <c r="Q115" s="320"/>
      <c r="R115" s="76"/>
      <c r="S115" s="76"/>
    </row>
    <row r="116" spans="1:19">
      <c r="A116" s="195">
        <v>13</v>
      </c>
      <c r="B116" s="311">
        <f>(ROUND(B115+расчёт!$N$148,3-LOG(ABS(B115+расчёт!$N$148))))</f>
        <v>8.9899999999999994E-2</v>
      </c>
      <c r="C116" s="312"/>
      <c r="D116" s="315" t="e">
        <f ca="1">расчёт!J224</f>
        <v>#VALUE!</v>
      </c>
      <c r="E116" s="315"/>
      <c r="F116" s="315">
        <f ca="1">расчёт!J168</f>
        <v>1.6542383270947925E-2</v>
      </c>
      <c r="G116" s="315"/>
      <c r="H116" s="314" t="e">
        <f t="shared" ca="1" si="6"/>
        <v>#VALUE!</v>
      </c>
      <c r="I116" s="314"/>
      <c r="J116" s="315">
        <f ca="1">(B116-расчёт!$J$86)/расчёт!$I$86</f>
        <v>6.1598603898293645</v>
      </c>
      <c r="K116" s="315"/>
      <c r="L116" s="315" t="e">
        <f ca="1">расчёт!J282</f>
        <v>#VALUE!</v>
      </c>
      <c r="M116" s="315"/>
      <c r="N116" s="315" t="e">
        <f t="shared" ca="1" si="5"/>
        <v>#VALUE!</v>
      </c>
      <c r="O116" s="315"/>
      <c r="P116" s="323" t="e">
        <f ca="1">расчёт!P224</f>
        <v>#VALUE!</v>
      </c>
      <c r="Q116" s="324"/>
      <c r="R116" s="76"/>
      <c r="S116" s="76"/>
    </row>
    <row r="117" spans="1:19">
      <c r="A117" s="194">
        <v>14</v>
      </c>
      <c r="B117" s="313">
        <f>(ROUND(B116+расчёт!$N$148,3-LOG(ABS(B116+расчёт!$N$148))))</f>
        <v>9.74E-2</v>
      </c>
      <c r="C117" s="313"/>
      <c r="D117" s="313" t="e">
        <f ca="1">расчёт!J225</f>
        <v>#VALUE!</v>
      </c>
      <c r="E117" s="313"/>
      <c r="F117" s="313">
        <f ca="1">расчёт!J169</f>
        <v>1.6996996733061962E-2</v>
      </c>
      <c r="G117" s="313"/>
      <c r="H117" s="296" t="e">
        <f t="shared" ca="1" si="6"/>
        <v>#VALUE!</v>
      </c>
      <c r="I117" s="296"/>
      <c r="J117" s="313">
        <f ca="1">(B117-расчёт!$J$86)/расчёт!$I$86</f>
        <v>6.6340797194307672</v>
      </c>
      <c r="K117" s="313"/>
      <c r="L117" s="313" t="e">
        <f ca="1">расчёт!J283</f>
        <v>#VALUE!</v>
      </c>
      <c r="M117" s="313"/>
      <c r="N117" s="313" t="e">
        <f t="shared" ca="1" si="5"/>
        <v>#VALUE!</v>
      </c>
      <c r="O117" s="313"/>
      <c r="P117" s="319" t="e">
        <f ca="1">расчёт!P225</f>
        <v>#VALUE!</v>
      </c>
      <c r="Q117" s="320"/>
      <c r="R117" s="76"/>
      <c r="S117" s="76"/>
    </row>
    <row r="118" spans="1:19">
      <c r="A118" s="195">
        <v>15</v>
      </c>
      <c r="B118" s="311">
        <f>(ROUND(B117+расчёт!$N$148,3-LOG(ABS(B117+расчёт!$N$148))))</f>
        <v>0.105</v>
      </c>
      <c r="C118" s="312"/>
      <c r="D118" s="315" t="e">
        <f ca="1">расчёт!J226</f>
        <v>#VALUE!</v>
      </c>
      <c r="E118" s="315"/>
      <c r="F118" s="315">
        <f ca="1">расчёт!J170</f>
        <v>1.7457671708004188E-2</v>
      </c>
      <c r="G118" s="315"/>
      <c r="H118" s="314" t="e">
        <f t="shared" ca="1" si="6"/>
        <v>#VALUE!</v>
      </c>
      <c r="I118" s="314"/>
      <c r="J118" s="315">
        <f ca="1">(B118-расчёт!$J$86)/расчёт!$I$86</f>
        <v>7.1146219734268552</v>
      </c>
      <c r="K118" s="315"/>
      <c r="L118" s="315" t="e">
        <f ca="1">расчёт!J284</f>
        <v>#VALUE!</v>
      </c>
      <c r="M118" s="315"/>
      <c r="N118" s="315" t="e">
        <f t="shared" ca="1" si="5"/>
        <v>#VALUE!</v>
      </c>
      <c r="O118" s="315"/>
      <c r="P118" s="323" t="e">
        <f ca="1">расчёт!P226</f>
        <v>#VALUE!</v>
      </c>
      <c r="Q118" s="324"/>
      <c r="R118" s="76"/>
      <c r="S118" s="76"/>
    </row>
    <row r="119" spans="1:19">
      <c r="A119" s="194">
        <v>16</v>
      </c>
      <c r="B119" s="313">
        <f>(ROUND(B118+расчёт!$N$148,3-LOG(ABS(B118+расчёт!$N$148))))</f>
        <v>0.112</v>
      </c>
      <c r="C119" s="313"/>
      <c r="D119" s="313" t="e">
        <f ca="1">расчёт!J227</f>
        <v>#VALUE!</v>
      </c>
      <c r="E119" s="313"/>
      <c r="F119" s="313">
        <f ca="1">расчёт!J171</f>
        <v>1.7881977605977289E-2</v>
      </c>
      <c r="G119" s="313"/>
      <c r="H119" s="296" t="e">
        <f t="shared" ca="1" si="6"/>
        <v>#VALUE!</v>
      </c>
      <c r="I119" s="296"/>
      <c r="J119" s="313">
        <f ca="1">(B119-расчёт!$J$86)/расчёт!$I$86</f>
        <v>7.5572266810548321</v>
      </c>
      <c r="K119" s="313"/>
      <c r="L119" s="313" t="e">
        <f ca="1">расчёт!J285</f>
        <v>#VALUE!</v>
      </c>
      <c r="M119" s="313"/>
      <c r="N119" s="313" t="e">
        <f t="shared" ca="1" si="5"/>
        <v>#VALUE!</v>
      </c>
      <c r="O119" s="313"/>
      <c r="P119" s="319" t="e">
        <f ca="1">расчёт!P227</f>
        <v>#VALUE!</v>
      </c>
      <c r="Q119" s="320"/>
      <c r="R119" s="76"/>
      <c r="S119" s="76"/>
    </row>
    <row r="120" spans="1:19">
      <c r="A120" s="195">
        <v>17</v>
      </c>
      <c r="B120" s="311">
        <f>(ROUND(B119+расчёт!$N$148,3-LOG(ABS(B119+расчёт!$N$148))))</f>
        <v>0.11899999999999999</v>
      </c>
      <c r="C120" s="312"/>
      <c r="D120" s="315" t="e">
        <f ca="1">расчёт!J228</f>
        <v>#VALUE!</v>
      </c>
      <c r="E120" s="315"/>
      <c r="F120" s="315">
        <f ca="1">расчёт!J172</f>
        <v>1.8306283503950391E-2</v>
      </c>
      <c r="G120" s="315"/>
      <c r="H120" s="314" t="e">
        <f t="shared" ca="1" si="6"/>
        <v>#VALUE!</v>
      </c>
      <c r="I120" s="314"/>
      <c r="J120" s="315">
        <f ca="1">(B120-расчёт!$J$86)/расчёт!$I$86</f>
        <v>7.9998313886828081</v>
      </c>
      <c r="K120" s="315"/>
      <c r="L120" s="315" t="e">
        <f ca="1">расчёт!J286</f>
        <v>#VALUE!</v>
      </c>
      <c r="M120" s="315"/>
      <c r="N120" s="315" t="e">
        <f t="shared" ca="1" si="5"/>
        <v>#VALUE!</v>
      </c>
      <c r="O120" s="315"/>
      <c r="P120" s="323" t="e">
        <f ca="1">расчёт!P228</f>
        <v>#VALUE!</v>
      </c>
      <c r="Q120" s="324"/>
      <c r="R120" s="76"/>
      <c r="S120" s="76"/>
    </row>
    <row r="121" spans="1:19">
      <c r="A121" s="194">
        <v>18</v>
      </c>
      <c r="B121" s="313">
        <f>(ROUND(B120+расчёт!$N$148,3-LOG(ABS(B120+расчёт!$N$148))))</f>
        <v>0.126</v>
      </c>
      <c r="C121" s="313"/>
      <c r="D121" s="313" t="e">
        <f ca="1">расчёт!J229</f>
        <v>#VALUE!</v>
      </c>
      <c r="E121" s="313"/>
      <c r="F121" s="313">
        <f ca="1">расчёт!J173</f>
        <v>1.8230765868732016E-2</v>
      </c>
      <c r="G121" s="313"/>
      <c r="H121" s="296" t="e">
        <f t="shared" ca="1" si="6"/>
        <v>#VALUE!</v>
      </c>
      <c r="I121" s="296"/>
      <c r="J121" s="313">
        <f ca="1">(B121-расчёт!$J$86)/расчёт!$I$86</f>
        <v>8.4424360963107841</v>
      </c>
      <c r="K121" s="313"/>
      <c r="L121" s="313" t="e">
        <f ca="1">расчёт!J287</f>
        <v>#VALUE!</v>
      </c>
      <c r="M121" s="313"/>
      <c r="N121" s="313" t="e">
        <f t="shared" ca="1" si="5"/>
        <v>#VALUE!</v>
      </c>
      <c r="O121" s="313"/>
      <c r="P121" s="319" t="e">
        <f ca="1">расчёт!P229</f>
        <v>#VALUE!</v>
      </c>
      <c r="Q121" s="320"/>
      <c r="R121" s="76"/>
      <c r="S121" s="76"/>
    </row>
    <row r="122" spans="1:19">
      <c r="A122" s="195">
        <v>19</v>
      </c>
      <c r="B122" s="311">
        <f>(ROUND(B121+расчёт!$N$148,3-LOG(ABS(B121+расчёт!$N$148))))</f>
        <v>0.13300000000000001</v>
      </c>
      <c r="C122" s="312"/>
      <c r="D122" s="315" t="e">
        <f ca="1">расчёт!J230</f>
        <v>#VALUE!</v>
      </c>
      <c r="E122" s="315"/>
      <c r="F122" s="315">
        <f ca="1">расчёт!J174</f>
        <v>1.8155057751984227E-2</v>
      </c>
      <c r="G122" s="315"/>
      <c r="H122" s="314" t="e">
        <f t="shared" ca="1" si="6"/>
        <v>#VALUE!</v>
      </c>
      <c r="I122" s="314"/>
      <c r="J122" s="315">
        <f ca="1">(B122-расчёт!$J$86)/расчёт!$I$86</f>
        <v>8.8850408039387609</v>
      </c>
      <c r="K122" s="315"/>
      <c r="L122" s="315" t="e">
        <f ca="1">расчёт!J288</f>
        <v>#VALUE!</v>
      </c>
      <c r="M122" s="315"/>
      <c r="N122" s="315" t="e">
        <f t="shared" ca="1" si="5"/>
        <v>#VALUE!</v>
      </c>
      <c r="O122" s="315"/>
      <c r="P122" s="323" t="e">
        <f ca="1">расчёт!P230</f>
        <v>#VALUE!</v>
      </c>
      <c r="Q122" s="324"/>
      <c r="R122" s="76"/>
      <c r="S122" s="76"/>
    </row>
    <row r="123" spans="1:19">
      <c r="A123" s="194">
        <v>20</v>
      </c>
      <c r="B123" s="313">
        <f>(ROUND(B122+расчёт!$N$148,3-LOG(ABS(B122+расчёт!$N$148))))</f>
        <v>0.14000000000000001</v>
      </c>
      <c r="C123" s="313"/>
      <c r="D123" s="313" t="e">
        <f ca="1">расчёт!J231</f>
        <v>#VALUE!</v>
      </c>
      <c r="E123" s="313"/>
      <c r="F123" s="313">
        <f ca="1">расчёт!J175</f>
        <v>1.8079349635236438E-2</v>
      </c>
      <c r="G123" s="313"/>
      <c r="H123" s="296" t="e">
        <f t="shared" ca="1" si="6"/>
        <v>#VALUE!</v>
      </c>
      <c r="I123" s="296"/>
      <c r="J123" s="313">
        <f ca="1">(B123-расчёт!$J$86)/расчёт!$I$86</f>
        <v>9.3276455115667378</v>
      </c>
      <c r="K123" s="313"/>
      <c r="L123" s="313" t="e">
        <f ca="1">расчёт!J289</f>
        <v>#VALUE!</v>
      </c>
      <c r="M123" s="313"/>
      <c r="N123" s="313" t="e">
        <f t="shared" ca="1" si="5"/>
        <v>#VALUE!</v>
      </c>
      <c r="O123" s="313"/>
      <c r="P123" s="319" t="e">
        <f ca="1">расчёт!P231</f>
        <v>#VALUE!</v>
      </c>
      <c r="Q123" s="320"/>
      <c r="R123" s="76"/>
      <c r="S123" s="76"/>
    </row>
    <row r="124" spans="1:19">
      <c r="A124" s="195">
        <v>21</v>
      </c>
      <c r="B124" s="311">
        <f>(ROUND(B123+расчёт!$N$148,3-LOG(ABS(B123+расчёт!$N$148))))</f>
        <v>0.14699999999999999</v>
      </c>
      <c r="C124" s="312"/>
      <c r="D124" s="315" t="e">
        <f ca="1">расчёт!J232</f>
        <v>#VALUE!</v>
      </c>
      <c r="E124" s="315"/>
      <c r="F124" s="315">
        <f ca="1">расчёт!J176</f>
        <v>1.8003641518488645E-2</v>
      </c>
      <c r="G124" s="315"/>
      <c r="H124" s="314" t="e">
        <f t="shared" ca="1" si="6"/>
        <v>#VALUE!</v>
      </c>
      <c r="I124" s="314"/>
      <c r="J124" s="315">
        <f ca="1">(B124-расчёт!$J$86)/расчёт!$I$86</f>
        <v>9.7702502191947111</v>
      </c>
      <c r="K124" s="315"/>
      <c r="L124" s="315" t="e">
        <f ca="1">расчёт!J290</f>
        <v>#VALUE!</v>
      </c>
      <c r="M124" s="315"/>
      <c r="N124" s="315" t="e">
        <f t="shared" ca="1" si="5"/>
        <v>#VALUE!</v>
      </c>
      <c r="O124" s="315"/>
      <c r="P124" s="323" t="e">
        <f ca="1">расчёт!P232</f>
        <v>#VALUE!</v>
      </c>
      <c r="Q124" s="324"/>
      <c r="R124" s="76"/>
      <c r="S124" s="76"/>
    </row>
    <row r="125" spans="1:19">
      <c r="A125" s="194">
        <v>22</v>
      </c>
      <c r="B125" s="313">
        <f>(ROUND(B124+расчёт!$N$148,3-LOG(ABS(B124+расчёт!$N$148))))</f>
        <v>0.154</v>
      </c>
      <c r="C125" s="313"/>
      <c r="D125" s="313" t="e">
        <f ca="1">расчёт!J233</f>
        <v>#VALUE!</v>
      </c>
      <c r="E125" s="313"/>
      <c r="F125" s="313">
        <f ca="1">расчёт!J177</f>
        <v>1.7927933401740856E-2</v>
      </c>
      <c r="G125" s="313"/>
      <c r="H125" s="296" t="e">
        <f t="shared" ca="1" si="6"/>
        <v>#VALUE!</v>
      </c>
      <c r="I125" s="296"/>
      <c r="J125" s="313">
        <f ca="1">(B125-расчёт!$J$86)/расчёт!$I$86</f>
        <v>10.212854926822688</v>
      </c>
      <c r="K125" s="313"/>
      <c r="L125" s="313" t="e">
        <f ca="1">расчёт!J291</f>
        <v>#VALUE!</v>
      </c>
      <c r="M125" s="313"/>
      <c r="N125" s="313" t="e">
        <f t="shared" ca="1" si="5"/>
        <v>#VALUE!</v>
      </c>
      <c r="O125" s="313"/>
      <c r="P125" s="319" t="e">
        <f ca="1">расчёт!P233</f>
        <v>#VALUE!</v>
      </c>
      <c r="Q125" s="320"/>
      <c r="R125" s="76"/>
      <c r="S125" s="76"/>
    </row>
    <row r="126" spans="1:19">
      <c r="A126" s="195">
        <v>23</v>
      </c>
      <c r="B126" s="311">
        <f>(ROUND(B125+расчёт!$N$148,3-LOG(ABS(B125+расчёт!$N$148))))</f>
        <v>0.161</v>
      </c>
      <c r="C126" s="312"/>
      <c r="D126" s="315" t="e">
        <f ca="1">расчёт!J234</f>
        <v>#VALUE!</v>
      </c>
      <c r="E126" s="315"/>
      <c r="F126" s="315">
        <f ca="1">расчёт!J178</f>
        <v>1.7852225284993067E-2</v>
      </c>
      <c r="G126" s="315"/>
      <c r="H126" s="314" t="e">
        <f t="shared" ca="1" si="6"/>
        <v>#VALUE!</v>
      </c>
      <c r="I126" s="314"/>
      <c r="J126" s="315">
        <f ca="1">(B126-расчёт!$J$86)/расчёт!$I$86</f>
        <v>10.655459634450665</v>
      </c>
      <c r="K126" s="315"/>
      <c r="L126" s="315" t="e">
        <f ca="1">расчёт!J292</f>
        <v>#VALUE!</v>
      </c>
      <c r="M126" s="315"/>
      <c r="N126" s="315" t="e">
        <f t="shared" ca="1" si="5"/>
        <v>#VALUE!</v>
      </c>
      <c r="O126" s="315"/>
      <c r="P126" s="323" t="e">
        <f ca="1">расчёт!P234</f>
        <v>#VALUE!</v>
      </c>
      <c r="Q126" s="324"/>
      <c r="R126" s="76"/>
      <c r="S126" s="76"/>
    </row>
    <row r="127" spans="1:19">
      <c r="A127" s="194">
        <v>24</v>
      </c>
      <c r="B127" s="313">
        <f>(ROUND(B126+расчёт!$N$148,3-LOG(ABS(B126+расчёт!$N$148))))</f>
        <v>0.16800000000000001</v>
      </c>
      <c r="C127" s="313"/>
      <c r="D127" s="313" t="e">
        <f ca="1">расчёт!J235</f>
        <v>#VALUE!</v>
      </c>
      <c r="E127" s="313"/>
      <c r="F127" s="313">
        <f ca="1">расчёт!J179</f>
        <v>1.7776517168245274E-2</v>
      </c>
      <c r="G127" s="313"/>
      <c r="H127" s="296" t="e">
        <f t="shared" ca="1" si="6"/>
        <v>#VALUE!</v>
      </c>
      <c r="I127" s="296"/>
      <c r="J127" s="313">
        <f ca="1">(B127-расчёт!$J$86)/расчёт!$I$86</f>
        <v>11.098064342078642</v>
      </c>
      <c r="K127" s="313"/>
      <c r="L127" s="313" t="e">
        <f ca="1">расчёт!J293</f>
        <v>#VALUE!</v>
      </c>
      <c r="M127" s="313"/>
      <c r="N127" s="313" t="e">
        <f t="shared" ca="1" si="5"/>
        <v>#VALUE!</v>
      </c>
      <c r="O127" s="313"/>
      <c r="P127" s="319" t="e">
        <f ca="1">расчёт!P235</f>
        <v>#VALUE!</v>
      </c>
      <c r="Q127" s="320"/>
      <c r="R127" s="76"/>
      <c r="S127" s="76"/>
    </row>
    <row r="128" spans="1:19">
      <c r="A128" s="195">
        <v>25</v>
      </c>
      <c r="B128" s="311">
        <f>(ROUND(B127+расчёт!$N$148,3-LOG(ABS(B127+расчёт!$N$148))))</f>
        <v>0.17499999999999999</v>
      </c>
      <c r="C128" s="312"/>
      <c r="D128" s="315" t="e">
        <f ca="1">расчёт!J236</f>
        <v>#VALUE!</v>
      </c>
      <c r="E128" s="315"/>
      <c r="F128" s="315">
        <f ca="1">расчёт!J180</f>
        <v>1.7700809051497485E-2</v>
      </c>
      <c r="G128" s="315"/>
      <c r="H128" s="314" t="e">
        <f t="shared" ca="1" si="6"/>
        <v>#VALUE!</v>
      </c>
      <c r="I128" s="314"/>
      <c r="J128" s="315">
        <f ca="1">(B128-расчёт!$J$86)/расчёт!$I$86</f>
        <v>11.540669049706615</v>
      </c>
      <c r="K128" s="315"/>
      <c r="L128" s="315" t="e">
        <f ca="1">расчёт!J294</f>
        <v>#VALUE!</v>
      </c>
      <c r="M128" s="315"/>
      <c r="N128" s="315" t="e">
        <f t="shared" ca="1" si="5"/>
        <v>#VALUE!</v>
      </c>
      <c r="O128" s="315"/>
      <c r="P128" s="323" t="e">
        <f ca="1">расчёт!P236</f>
        <v>#VALUE!</v>
      </c>
      <c r="Q128" s="324"/>
      <c r="R128" s="76"/>
      <c r="S128" s="76"/>
    </row>
    <row r="129" spans="1:19">
      <c r="A129" s="194">
        <v>26</v>
      </c>
      <c r="B129" s="313">
        <f>(ROUND(B128+расчёт!$N$148,3-LOG(ABS(B128+расчёт!$N$148))))</f>
        <v>0.182</v>
      </c>
      <c r="C129" s="313"/>
      <c r="D129" s="313" t="e">
        <f ca="1">расчёт!J237</f>
        <v>#VALUE!</v>
      </c>
      <c r="E129" s="313"/>
      <c r="F129" s="313">
        <f ca="1">расчёт!J181</f>
        <v>1.7625100934749695E-2</v>
      </c>
      <c r="G129" s="313"/>
      <c r="H129" s="296" t="e">
        <f t="shared" ca="1" si="6"/>
        <v>#VALUE!</v>
      </c>
      <c r="I129" s="296"/>
      <c r="J129" s="313">
        <f ca="1">(B129-расчёт!$J$86)/расчёт!$I$86</f>
        <v>11.983273757334592</v>
      </c>
      <c r="K129" s="313"/>
      <c r="L129" s="313" t="e">
        <f ca="1">расчёт!J295</f>
        <v>#VALUE!</v>
      </c>
      <c r="M129" s="313"/>
      <c r="N129" s="313" t="e">
        <f t="shared" ca="1" si="5"/>
        <v>#VALUE!</v>
      </c>
      <c r="O129" s="313"/>
      <c r="P129" s="319" t="e">
        <f ca="1">расчёт!P237</f>
        <v>#VALUE!</v>
      </c>
      <c r="Q129" s="320"/>
      <c r="R129" s="76"/>
      <c r="S129" s="76"/>
    </row>
    <row r="130" spans="1:19">
      <c r="A130" s="195">
        <v>27</v>
      </c>
      <c r="B130" s="311">
        <f>(ROUND(B129+расчёт!$N$148,3-LOG(ABS(B129+расчёт!$N$148))))</f>
        <v>0.189</v>
      </c>
      <c r="C130" s="312"/>
      <c r="D130" s="315" t="e">
        <f ca="1">расчёт!J238</f>
        <v>#VALUE!</v>
      </c>
      <c r="E130" s="315"/>
      <c r="F130" s="315">
        <f ca="1">расчёт!J182</f>
        <v>1.7487243638841465E-2</v>
      </c>
      <c r="G130" s="315"/>
      <c r="H130" s="314" t="e">
        <f t="shared" ca="1" si="6"/>
        <v>#VALUE!</v>
      </c>
      <c r="I130" s="314"/>
      <c r="J130" s="315">
        <f ca="1">(B130-расчёт!$J$86)/расчёт!$I$86</f>
        <v>12.425878464962569</v>
      </c>
      <c r="K130" s="315"/>
      <c r="L130" s="315" t="e">
        <f ca="1">расчёт!J296</f>
        <v>#VALUE!</v>
      </c>
      <c r="M130" s="315"/>
      <c r="N130" s="315" t="e">
        <f t="shared" ca="1" si="5"/>
        <v>#VALUE!</v>
      </c>
      <c r="O130" s="315"/>
      <c r="P130" s="323" t="e">
        <f ca="1">расчёт!P238</f>
        <v>#VALUE!</v>
      </c>
      <c r="Q130" s="324"/>
      <c r="R130" s="76"/>
      <c r="S130" s="76"/>
    </row>
    <row r="131" spans="1:19">
      <c r="A131" s="194">
        <v>28</v>
      </c>
      <c r="B131" s="313">
        <f>(ROUND(B130+расчёт!$N$148,3-LOG(ABS(B130+расчёт!$N$148))))</f>
        <v>0.19600000000000001</v>
      </c>
      <c r="C131" s="313"/>
      <c r="D131" s="313" t="e">
        <f ca="1">расчёт!J239</f>
        <v>#VALUE!</v>
      </c>
      <c r="E131" s="313"/>
      <c r="F131" s="313">
        <f ca="1">расчёт!J183</f>
        <v>1.7346945453483281E-2</v>
      </c>
      <c r="G131" s="313"/>
      <c r="H131" s="296" t="e">
        <f t="shared" ca="1" si="6"/>
        <v>#VALUE!</v>
      </c>
      <c r="I131" s="296"/>
      <c r="J131" s="313">
        <f ca="1">(B131-расчёт!$J$86)/расчёт!$I$86</f>
        <v>12.868483172590546</v>
      </c>
      <c r="K131" s="313"/>
      <c r="L131" s="313" t="e">
        <f ca="1">расчёт!J297</f>
        <v>#VALUE!</v>
      </c>
      <c r="M131" s="313"/>
      <c r="N131" s="313" t="e">
        <f t="shared" ca="1" si="5"/>
        <v>#VALUE!</v>
      </c>
      <c r="O131" s="313"/>
      <c r="P131" s="319" t="e">
        <f ca="1">расчёт!P239</f>
        <v>#VALUE!</v>
      </c>
      <c r="Q131" s="320"/>
      <c r="R131" s="76"/>
      <c r="S131" s="76"/>
    </row>
    <row r="132" spans="1:19">
      <c r="A132" s="195">
        <v>29</v>
      </c>
      <c r="B132" s="311">
        <f>(ROUND(B131+расчёт!$N$148,3-LOG(ABS(B131+расчёт!$N$148))))</f>
        <v>0.20300000000000001</v>
      </c>
      <c r="C132" s="312"/>
      <c r="D132" s="315" t="e">
        <f ca="1">расчёт!J240</f>
        <v>#VALUE!</v>
      </c>
      <c r="E132" s="315"/>
      <c r="F132" s="315">
        <f ca="1">расчёт!J184</f>
        <v>1.720664726812509E-2</v>
      </c>
      <c r="G132" s="315"/>
      <c r="H132" s="314" t="e">
        <f t="shared" ca="1" si="6"/>
        <v>#VALUE!</v>
      </c>
      <c r="I132" s="314"/>
      <c r="J132" s="315">
        <f ca="1">(B132-расчёт!$J$86)/расчёт!$I$86</f>
        <v>13.311087880218523</v>
      </c>
      <c r="K132" s="315"/>
      <c r="L132" s="315" t="e">
        <f ca="1">расчёт!J298</f>
        <v>#VALUE!</v>
      </c>
      <c r="M132" s="315"/>
      <c r="N132" s="315" t="e">
        <f t="shared" ca="1" si="5"/>
        <v>#VALUE!</v>
      </c>
      <c r="O132" s="315"/>
      <c r="P132" s="323" t="e">
        <f ca="1">расчёт!P240</f>
        <v>#VALUE!</v>
      </c>
      <c r="Q132" s="324"/>
      <c r="R132" s="76"/>
      <c r="S132" s="76"/>
    </row>
    <row r="133" spans="1:19">
      <c r="A133" s="194">
        <v>30</v>
      </c>
      <c r="B133" s="313">
        <f>(ROUND(B132+расчёт!$N$148,3-LOG(ABS(B132+расчёт!$N$148))))</f>
        <v>0.21</v>
      </c>
      <c r="C133" s="313"/>
      <c r="D133" s="313" t="e">
        <f ca="1">расчёт!J241</f>
        <v>#VALUE!</v>
      </c>
      <c r="E133" s="313"/>
      <c r="F133" s="313">
        <f ca="1">расчёт!J185</f>
        <v>1.7066349082766906E-2</v>
      </c>
      <c r="G133" s="313"/>
      <c r="H133" s="296" t="e">
        <f t="shared" ca="1" si="6"/>
        <v>#VALUE!</v>
      </c>
      <c r="I133" s="296"/>
      <c r="J133" s="313">
        <f ca="1">(B133-расчёт!$J$86)/расчёт!$I$86</f>
        <v>13.753692587846496</v>
      </c>
      <c r="K133" s="313"/>
      <c r="L133" s="313" t="e">
        <f ca="1">расчёт!J299</f>
        <v>#VALUE!</v>
      </c>
      <c r="M133" s="313"/>
      <c r="N133" s="313" t="e">
        <f t="shared" ca="1" si="5"/>
        <v>#VALUE!</v>
      </c>
      <c r="O133" s="313"/>
      <c r="P133" s="319" t="e">
        <f ca="1">расчёт!P241</f>
        <v>#VALUE!</v>
      </c>
      <c r="Q133" s="320"/>
      <c r="R133" s="76"/>
      <c r="S133" s="76"/>
    </row>
    <row r="134" spans="1:19">
      <c r="A134" s="195">
        <v>31</v>
      </c>
      <c r="B134" s="311">
        <f>(ROUND(B133+расчёт!$N$148,3-LOG(ABS(B133+расчёт!$N$148))))</f>
        <v>0.217</v>
      </c>
      <c r="C134" s="312"/>
      <c r="D134" s="315" t="e">
        <f ca="1">расчёт!J242</f>
        <v>#VALUE!</v>
      </c>
      <c r="E134" s="315"/>
      <c r="F134" s="315">
        <f ca="1">расчёт!J186</f>
        <v>1.6926050897408715E-2</v>
      </c>
      <c r="G134" s="315"/>
      <c r="H134" s="314" t="e">
        <f t="shared" ca="1" si="6"/>
        <v>#VALUE!</v>
      </c>
      <c r="I134" s="314"/>
      <c r="J134" s="315">
        <f ca="1">(B134-расчёт!$J$86)/расчёт!$I$86</f>
        <v>14.196297295474473</v>
      </c>
      <c r="K134" s="315"/>
      <c r="L134" s="315" t="e">
        <f ca="1">расчёт!J300</f>
        <v>#VALUE!</v>
      </c>
      <c r="M134" s="315"/>
      <c r="N134" s="315" t="e">
        <f t="shared" ca="1" si="5"/>
        <v>#VALUE!</v>
      </c>
      <c r="O134" s="315"/>
      <c r="P134" s="323" t="e">
        <f ca="1">расчёт!P242</f>
        <v>#VALUE!</v>
      </c>
      <c r="Q134" s="324"/>
      <c r="R134" s="76"/>
      <c r="S134" s="76"/>
    </row>
    <row r="135" spans="1:19">
      <c r="A135" s="194">
        <v>32</v>
      </c>
      <c r="B135" s="313">
        <f>(ROUND(B134+расчёт!$N$148,3-LOG(ABS(B134+расчёт!$N$148))))</f>
        <v>0.224</v>
      </c>
      <c r="C135" s="313"/>
      <c r="D135" s="313" t="e">
        <f ca="1">расчёт!J243</f>
        <v>#VALUE!</v>
      </c>
      <c r="E135" s="313"/>
      <c r="F135" s="313">
        <f ca="1">расчёт!J187</f>
        <v>1.6785752712050531E-2</v>
      </c>
      <c r="G135" s="313"/>
      <c r="H135" s="296" t="e">
        <f t="shared" ca="1" si="6"/>
        <v>#VALUE!</v>
      </c>
      <c r="I135" s="296"/>
      <c r="J135" s="313">
        <f ca="1">(B135-расчёт!$J$86)/расчёт!$I$86</f>
        <v>14.63890200310245</v>
      </c>
      <c r="K135" s="313"/>
      <c r="L135" s="313" t="e">
        <f ca="1">расчёт!J301</f>
        <v>#VALUE!</v>
      </c>
      <c r="M135" s="313"/>
      <c r="N135" s="313" t="e">
        <f t="shared" ca="1" si="5"/>
        <v>#VALUE!</v>
      </c>
      <c r="O135" s="313"/>
      <c r="P135" s="319" t="e">
        <f ca="1">расчёт!P243</f>
        <v>#VALUE!</v>
      </c>
      <c r="Q135" s="320"/>
      <c r="R135" s="76"/>
      <c r="S135" s="76"/>
    </row>
    <row r="136" spans="1:19">
      <c r="A136" s="195">
        <v>33</v>
      </c>
      <c r="B136" s="311">
        <f>(ROUND(B135+расчёт!$N$148,3-LOG(ABS(B135+расчёт!$N$148))))</f>
        <v>0.23100000000000001</v>
      </c>
      <c r="C136" s="312"/>
      <c r="D136" s="315" t="e">
        <f ca="1">расчёт!J244</f>
        <v>#VALUE!</v>
      </c>
      <c r="E136" s="315"/>
      <c r="F136" s="315">
        <f ca="1">расчёт!J188</f>
        <v>1.664545452669234E-2</v>
      </c>
      <c r="G136" s="315"/>
      <c r="H136" s="314" t="e">
        <f t="shared" ca="1" si="6"/>
        <v>#VALUE!</v>
      </c>
      <c r="I136" s="314"/>
      <c r="J136" s="315">
        <f ca="1">(B136-расчёт!$J$86)/расчёт!$I$86</f>
        <v>15.081506710730427</v>
      </c>
      <c r="K136" s="315"/>
      <c r="L136" s="315" t="e">
        <f ca="1">расчёт!J302</f>
        <v>#VALUE!</v>
      </c>
      <c r="M136" s="315"/>
      <c r="N136" s="315" t="e">
        <f t="shared" ca="1" si="5"/>
        <v>#VALUE!</v>
      </c>
      <c r="O136" s="315"/>
      <c r="P136" s="323" t="e">
        <f ca="1">расчёт!P244</f>
        <v>#VALUE!</v>
      </c>
      <c r="Q136" s="324"/>
      <c r="R136" s="76"/>
      <c r="S136" s="76"/>
    </row>
    <row r="137" spans="1:19">
      <c r="A137" s="194">
        <f>A136+1</f>
        <v>34</v>
      </c>
      <c r="B137" s="313">
        <f>(ROUND(B136+расчёт!$N$148,3-LOG(ABS(B136+расчёт!$N$148))))</f>
        <v>0.23799999999999999</v>
      </c>
      <c r="C137" s="313"/>
      <c r="D137" s="313" t="e">
        <f ca="1">расчёт!J245</f>
        <v>#VALUE!</v>
      </c>
      <c r="E137" s="313"/>
      <c r="F137" s="313">
        <f ca="1">расчёт!J189</f>
        <v>1.6505156341334155E-2</v>
      </c>
      <c r="G137" s="313"/>
      <c r="H137" s="296" t="e">
        <f t="shared" ca="1" si="6"/>
        <v>#VALUE!</v>
      </c>
      <c r="I137" s="296"/>
      <c r="J137" s="313">
        <f ca="1">(B137-расчёт!$J$86)/расчёт!$I$86</f>
        <v>15.524111418358402</v>
      </c>
      <c r="K137" s="313"/>
      <c r="L137" s="313" t="e">
        <f ca="1">расчёт!J303</f>
        <v>#VALUE!</v>
      </c>
      <c r="M137" s="313"/>
      <c r="N137" s="313" t="e">
        <f t="shared" ca="1" si="5"/>
        <v>#VALUE!</v>
      </c>
      <c r="O137" s="313"/>
      <c r="P137" s="319" t="e">
        <f ca="1">расчёт!P245</f>
        <v>#VALUE!</v>
      </c>
      <c r="Q137" s="320"/>
      <c r="R137" s="76"/>
      <c r="S137" s="76"/>
    </row>
    <row r="138" spans="1:19">
      <c r="A138" s="195">
        <f t="shared" ref="A138:A153" si="7">A137+1</f>
        <v>35</v>
      </c>
      <c r="B138" s="311">
        <f>(ROUND(B137+расчёт!$N$148,3-LOG(ABS(B137+расчёт!$N$148))))</f>
        <v>0.245</v>
      </c>
      <c r="C138" s="312"/>
      <c r="D138" s="315" t="e">
        <f ca="1">расчёт!J246</f>
        <v>#VALUE!</v>
      </c>
      <c r="E138" s="315"/>
      <c r="F138" s="315">
        <f ca="1">расчёт!J190</f>
        <v>1.6364858155975968E-2</v>
      </c>
      <c r="G138" s="315"/>
      <c r="H138" s="314" t="e">
        <f t="shared" ca="1" si="6"/>
        <v>#VALUE!</v>
      </c>
      <c r="I138" s="314"/>
      <c r="J138" s="315">
        <f ca="1">(B138-расчёт!$J$86)/расчёт!$I$86</f>
        <v>15.966716125986377</v>
      </c>
      <c r="K138" s="315"/>
      <c r="L138" s="315" t="e">
        <f ca="1">расчёт!J304</f>
        <v>#VALUE!</v>
      </c>
      <c r="M138" s="315"/>
      <c r="N138" s="315" t="e">
        <f t="shared" ca="1" si="5"/>
        <v>#VALUE!</v>
      </c>
      <c r="O138" s="315"/>
      <c r="P138" s="323" t="e">
        <f ca="1">расчёт!P246</f>
        <v>#VALUE!</v>
      </c>
      <c r="Q138" s="324"/>
      <c r="R138" s="76"/>
      <c r="S138" s="76"/>
    </row>
    <row r="139" spans="1:19">
      <c r="A139" s="194">
        <f t="shared" si="7"/>
        <v>36</v>
      </c>
      <c r="B139" s="313">
        <f>(ROUND(B138+расчёт!$N$148,3-LOG(ABS(B138+расчёт!$N$148))))</f>
        <v>0.252</v>
      </c>
      <c r="C139" s="313"/>
      <c r="D139" s="313" t="e">
        <f ca="1">расчёт!J247</f>
        <v>#VALUE!</v>
      </c>
      <c r="E139" s="313"/>
      <c r="F139" s="313">
        <f ca="1">расчёт!J191</f>
        <v>1.6482423902624284E-2</v>
      </c>
      <c r="G139" s="313"/>
      <c r="H139" s="296" t="e">
        <f t="shared" ca="1" si="6"/>
        <v>#VALUE!</v>
      </c>
      <c r="I139" s="296"/>
      <c r="J139" s="313">
        <f ca="1">(B139-расчёт!$J$86)/расчёт!$I$86</f>
        <v>16.409320833614355</v>
      </c>
      <c r="K139" s="313"/>
      <c r="L139" s="313" t="e">
        <f ca="1">расчёт!J305</f>
        <v>#VALUE!</v>
      </c>
      <c r="M139" s="313"/>
      <c r="N139" s="313" t="e">
        <f t="shared" ca="1" si="5"/>
        <v>#VALUE!</v>
      </c>
      <c r="O139" s="313"/>
      <c r="P139" s="319" t="e">
        <f ca="1">расчёт!P247</f>
        <v>#VALUE!</v>
      </c>
      <c r="Q139" s="320"/>
      <c r="R139" s="76"/>
      <c r="S139" s="76"/>
    </row>
    <row r="140" spans="1:19">
      <c r="A140" s="195">
        <f t="shared" si="7"/>
        <v>37</v>
      </c>
      <c r="B140" s="311">
        <f>(ROUND(B139+расчёт!$N$148,3-LOG(ABS(B139+расчёт!$N$148))))</f>
        <v>0.25900000000000001</v>
      </c>
      <c r="C140" s="312"/>
      <c r="D140" s="315" t="e">
        <f ca="1">расчёт!J248</f>
        <v>#VALUE!</v>
      </c>
      <c r="E140" s="315"/>
      <c r="F140" s="315">
        <f ca="1">расчёт!J192</f>
        <v>1.6620957823674509E-2</v>
      </c>
      <c r="G140" s="315"/>
      <c r="H140" s="314" t="e">
        <f t="shared" ca="1" si="6"/>
        <v>#VALUE!</v>
      </c>
      <c r="I140" s="314"/>
      <c r="J140" s="315">
        <f ca="1">(B140-расчёт!$J$86)/расчёт!$I$86</f>
        <v>16.851925541242331</v>
      </c>
      <c r="K140" s="315"/>
      <c r="L140" s="315" t="e">
        <f ca="1">расчёт!J306</f>
        <v>#VALUE!</v>
      </c>
      <c r="M140" s="315"/>
      <c r="N140" s="315" t="e">
        <f t="shared" ca="1" si="5"/>
        <v>#VALUE!</v>
      </c>
      <c r="O140" s="315"/>
      <c r="P140" s="323" t="e">
        <f ca="1">расчёт!P248</f>
        <v>#VALUE!</v>
      </c>
      <c r="Q140" s="324"/>
      <c r="R140" s="76"/>
      <c r="S140" s="76"/>
    </row>
    <row r="141" spans="1:19">
      <c r="A141" s="194">
        <f t="shared" si="7"/>
        <v>38</v>
      </c>
      <c r="B141" s="313">
        <f>(ROUND(B140+расчёт!$N$148,3-LOG(ABS(B140+расчёт!$N$148))))</f>
        <v>0.26600000000000001</v>
      </c>
      <c r="C141" s="313"/>
      <c r="D141" s="313" t="e">
        <f ca="1">расчёт!J249</f>
        <v>#VALUE!</v>
      </c>
      <c r="E141" s="313"/>
      <c r="F141" s="313">
        <f ca="1">расчёт!J193</f>
        <v>1.6759491744724738E-2</v>
      </c>
      <c r="G141" s="313"/>
      <c r="H141" s="296" t="e">
        <f t="shared" ca="1" si="6"/>
        <v>#VALUE!</v>
      </c>
      <c r="I141" s="296"/>
      <c r="J141" s="313">
        <f ca="1">(B141-расчёт!$J$86)/расчёт!$I$86</f>
        <v>17.294530248870306</v>
      </c>
      <c r="K141" s="313"/>
      <c r="L141" s="313" t="e">
        <f ca="1">расчёт!J307</f>
        <v>#VALUE!</v>
      </c>
      <c r="M141" s="313"/>
      <c r="N141" s="313" t="e">
        <f t="shared" ca="1" si="5"/>
        <v>#VALUE!</v>
      </c>
      <c r="O141" s="313"/>
      <c r="P141" s="319" t="e">
        <f ca="1">расчёт!P249</f>
        <v>#VALUE!</v>
      </c>
      <c r="Q141" s="320"/>
      <c r="R141" s="76"/>
      <c r="S141" s="76"/>
    </row>
    <row r="142" spans="1:19">
      <c r="A142" s="195">
        <f t="shared" si="7"/>
        <v>39</v>
      </c>
      <c r="B142" s="311">
        <f>(ROUND(B141+расчёт!$N$148,3-LOG(ABS(B141+расчёт!$N$148))))</f>
        <v>0.27300000000000002</v>
      </c>
      <c r="C142" s="312"/>
      <c r="D142" s="315" t="e">
        <f ca="1">расчёт!J250</f>
        <v>#VALUE!</v>
      </c>
      <c r="E142" s="315"/>
      <c r="F142" s="315">
        <f ca="1">расчёт!J194</f>
        <v>1.6898025665774967E-2</v>
      </c>
      <c r="G142" s="315"/>
      <c r="H142" s="314" t="e">
        <f t="shared" ca="1" si="6"/>
        <v>#VALUE!</v>
      </c>
      <c r="I142" s="314"/>
      <c r="J142" s="315">
        <f ca="1">(B142-расчёт!$J$86)/расчёт!$I$86</f>
        <v>17.737134956498284</v>
      </c>
      <c r="K142" s="315"/>
      <c r="L142" s="315" t="e">
        <f ca="1">расчёт!J308</f>
        <v>#VALUE!</v>
      </c>
      <c r="M142" s="315"/>
      <c r="N142" s="315" t="e">
        <f t="shared" ca="1" si="5"/>
        <v>#VALUE!</v>
      </c>
      <c r="O142" s="315"/>
      <c r="P142" s="323" t="e">
        <f ca="1">расчёт!P250</f>
        <v>#VALUE!</v>
      </c>
      <c r="Q142" s="324"/>
      <c r="R142" s="76"/>
      <c r="S142" s="76"/>
    </row>
    <row r="143" spans="1:19">
      <c r="A143" s="194">
        <f t="shared" si="7"/>
        <v>40</v>
      </c>
      <c r="B143" s="313">
        <f>(ROUND(B142+расчёт!$N$148,3-LOG(ABS(B142+расчёт!$N$148))))</f>
        <v>0.28000000000000003</v>
      </c>
      <c r="C143" s="313"/>
      <c r="D143" s="313" t="e">
        <f ca="1">расчёт!J251</f>
        <v>#VALUE!</v>
      </c>
      <c r="E143" s="313"/>
      <c r="F143" s="313">
        <f ca="1">расчёт!J195</f>
        <v>1.7036559586825192E-2</v>
      </c>
      <c r="G143" s="313"/>
      <c r="H143" s="296" t="e">
        <f t="shared" ca="1" si="6"/>
        <v>#VALUE!</v>
      </c>
      <c r="I143" s="296"/>
      <c r="J143" s="313">
        <f ca="1">(B143-расчёт!$J$86)/расчёт!$I$86</f>
        <v>18.179739664126259</v>
      </c>
      <c r="K143" s="313"/>
      <c r="L143" s="313" t="e">
        <f ca="1">расчёт!J309</f>
        <v>#VALUE!</v>
      </c>
      <c r="M143" s="313"/>
      <c r="N143" s="313" t="e">
        <f t="shared" ca="1" si="5"/>
        <v>#VALUE!</v>
      </c>
      <c r="O143" s="313"/>
      <c r="P143" s="319" t="e">
        <f ca="1">расчёт!P251</f>
        <v>#VALUE!</v>
      </c>
      <c r="Q143" s="320"/>
      <c r="R143" s="76"/>
      <c r="S143" s="76"/>
    </row>
    <row r="144" spans="1:19">
      <c r="A144" s="195">
        <f t="shared" si="7"/>
        <v>41</v>
      </c>
      <c r="B144" s="311">
        <f>(ROUND(B143+расчёт!$N$148,3-LOG(ABS(B143+расчёт!$N$148))))</f>
        <v>0.28699999999999998</v>
      </c>
      <c r="C144" s="312"/>
      <c r="D144" s="315" t="e">
        <f ca="1">расчёт!J252</f>
        <v>#VALUE!</v>
      </c>
      <c r="E144" s="315"/>
      <c r="F144" s="315">
        <f ca="1">расчёт!J196</f>
        <v>1.7175093507875421E-2</v>
      </c>
      <c r="G144" s="315"/>
      <c r="H144" s="314" t="e">
        <f t="shared" ca="1" si="6"/>
        <v>#VALUE!</v>
      </c>
      <c r="I144" s="314"/>
      <c r="J144" s="315">
        <f ca="1">(B144-расчёт!$J$86)/расчёт!$I$86</f>
        <v>18.622344371754231</v>
      </c>
      <c r="K144" s="315"/>
      <c r="L144" s="315" t="e">
        <f ca="1">расчёт!J310</f>
        <v>#VALUE!</v>
      </c>
      <c r="M144" s="315"/>
      <c r="N144" s="315" t="e">
        <f t="shared" ca="1" si="5"/>
        <v>#VALUE!</v>
      </c>
      <c r="O144" s="315"/>
      <c r="P144" s="323" t="e">
        <f ca="1">расчёт!P252</f>
        <v>#VALUE!</v>
      </c>
      <c r="Q144" s="324"/>
      <c r="R144" s="76"/>
      <c r="S144" s="76"/>
    </row>
    <row r="145" spans="1:19">
      <c r="A145" s="194">
        <f t="shared" si="7"/>
        <v>42</v>
      </c>
      <c r="B145" s="313">
        <f>(ROUND(B144+расчёт!$N$148,3-LOG(ABS(B144+расчёт!$N$148))))</f>
        <v>0.29399999999999998</v>
      </c>
      <c r="C145" s="313"/>
      <c r="D145" s="313" t="e">
        <f ca="1">расчёт!J253</f>
        <v>#VALUE!</v>
      </c>
      <c r="E145" s="313"/>
      <c r="F145" s="313">
        <f ca="1">расчёт!J197</f>
        <v>1.731362742892565E-2</v>
      </c>
      <c r="G145" s="313"/>
      <c r="H145" s="296" t="e">
        <f t="shared" ca="1" si="6"/>
        <v>#VALUE!</v>
      </c>
      <c r="I145" s="296"/>
      <c r="J145" s="313">
        <f ca="1">(B145-расчёт!$J$86)/расчёт!$I$86</f>
        <v>19.06494907938221</v>
      </c>
      <c r="K145" s="313"/>
      <c r="L145" s="313" t="e">
        <f ca="1">расчёт!J311</f>
        <v>#VALUE!</v>
      </c>
      <c r="M145" s="313"/>
      <c r="N145" s="313" t="e">
        <f t="shared" ca="1" si="5"/>
        <v>#VALUE!</v>
      </c>
      <c r="O145" s="313"/>
      <c r="P145" s="319" t="e">
        <f ca="1">расчёт!P253</f>
        <v>#VALUE!</v>
      </c>
      <c r="Q145" s="320"/>
      <c r="R145" s="76"/>
      <c r="S145" s="76"/>
    </row>
    <row r="146" spans="1:19">
      <c r="A146" s="195">
        <f t="shared" si="7"/>
        <v>43</v>
      </c>
      <c r="B146" s="311">
        <f>(ROUND(B145+расчёт!$N$148,3-LOG(ABS(B145+расчёт!$N$148))))</f>
        <v>0.30099999999999999</v>
      </c>
      <c r="C146" s="312"/>
      <c r="D146" s="315" t="e">
        <f ca="1">расчёт!J254</f>
        <v>#VALUE!</v>
      </c>
      <c r="E146" s="315"/>
      <c r="F146" s="315">
        <f ca="1">расчёт!J198</f>
        <v>1.7452161349975875E-2</v>
      </c>
      <c r="G146" s="315"/>
      <c r="H146" s="314" t="e">
        <f t="shared" ca="1" si="6"/>
        <v>#VALUE!</v>
      </c>
      <c r="I146" s="314"/>
      <c r="J146" s="315">
        <f ca="1">(B146-расчёт!$J$86)/расчёт!$I$86</f>
        <v>19.507553787010185</v>
      </c>
      <c r="K146" s="315"/>
      <c r="L146" s="315" t="e">
        <f ca="1">расчёт!J312</f>
        <v>#VALUE!</v>
      </c>
      <c r="M146" s="315"/>
      <c r="N146" s="315" t="e">
        <f t="shared" ca="1" si="5"/>
        <v>#VALUE!</v>
      </c>
      <c r="O146" s="315"/>
      <c r="P146" s="323" t="e">
        <f ca="1">расчёт!P254</f>
        <v>#VALUE!</v>
      </c>
      <c r="Q146" s="324"/>
      <c r="R146" s="76"/>
      <c r="S146" s="76"/>
    </row>
    <row r="147" spans="1:19">
      <c r="A147" s="194">
        <f t="shared" si="7"/>
        <v>44</v>
      </c>
      <c r="B147" s="313">
        <f>(ROUND(B146+расчёт!$N$148,3-LOG(ABS(B146+расчёт!$N$148))))</f>
        <v>0.308</v>
      </c>
      <c r="C147" s="313"/>
      <c r="D147" s="313" t="e">
        <f ca="1">расчёт!J255</f>
        <v>#VALUE!</v>
      </c>
      <c r="E147" s="313"/>
      <c r="F147" s="313">
        <f ca="1">расчёт!J199</f>
        <v>1.7590695271026104E-2</v>
      </c>
      <c r="G147" s="313"/>
      <c r="H147" s="296" t="e">
        <f t="shared" ca="1" si="6"/>
        <v>#VALUE!</v>
      </c>
      <c r="I147" s="296"/>
      <c r="J147" s="313">
        <f ca="1">(B147-расчёт!$J$86)/расчёт!$I$86</f>
        <v>19.950158494638163</v>
      </c>
      <c r="K147" s="313"/>
      <c r="L147" s="313" t="e">
        <f ca="1">расчёт!J313</f>
        <v>#VALUE!</v>
      </c>
      <c r="M147" s="313"/>
      <c r="N147" s="313" t="e">
        <f t="shared" ca="1" si="5"/>
        <v>#VALUE!</v>
      </c>
      <c r="O147" s="313"/>
      <c r="P147" s="319" t="e">
        <f ca="1">расчёт!P255</f>
        <v>#VALUE!</v>
      </c>
      <c r="Q147" s="320"/>
      <c r="R147" s="76"/>
      <c r="S147" s="76"/>
    </row>
    <row r="148" spans="1:19">
      <c r="A148" s="195">
        <f t="shared" si="7"/>
        <v>45</v>
      </c>
      <c r="B148" s="311">
        <f>(ROUND(B147+расчёт!$N$148,3-LOG(ABS(B147+расчёт!$N$148))))</f>
        <v>0.315</v>
      </c>
      <c r="C148" s="312"/>
      <c r="D148" s="315" t="e">
        <f ca="1">расчёт!J256</f>
        <v>#VALUE!</v>
      </c>
      <c r="E148" s="315"/>
      <c r="F148" s="315">
        <f ca="1">расчёт!J200</f>
        <v>1.8183886502403743E-2</v>
      </c>
      <c r="G148" s="315"/>
      <c r="H148" s="314" t="e">
        <f t="shared" ca="1" si="6"/>
        <v>#VALUE!</v>
      </c>
      <c r="I148" s="314"/>
      <c r="J148" s="315">
        <f ca="1">(B148-расчёт!$J$86)/расчёт!$I$86</f>
        <v>20.392763202266138</v>
      </c>
      <c r="K148" s="315"/>
      <c r="L148" s="315" t="e">
        <f ca="1">расчёт!J314</f>
        <v>#VALUE!</v>
      </c>
      <c r="M148" s="315"/>
      <c r="N148" s="315" t="e">
        <f t="shared" ca="1" si="5"/>
        <v>#VALUE!</v>
      </c>
      <c r="O148" s="315"/>
      <c r="P148" s="323" t="e">
        <f ca="1">расчёт!P256</f>
        <v>#VALUE!</v>
      </c>
      <c r="Q148" s="324"/>
      <c r="R148" s="76"/>
      <c r="S148" s="76"/>
    </row>
    <row r="149" spans="1:19">
      <c r="A149" s="194">
        <f t="shared" si="7"/>
        <v>46</v>
      </c>
      <c r="B149" s="313">
        <f>(ROUND(B148+расчёт!$N$148,3-LOG(ABS(B148+расчёт!$N$148))))</f>
        <v>0.32200000000000001</v>
      </c>
      <c r="C149" s="313"/>
      <c r="D149" s="313" t="e">
        <f ca="1">расчёт!J257</f>
        <v>#VALUE!</v>
      </c>
      <c r="E149" s="313"/>
      <c r="F149" s="313">
        <f ca="1">расчёт!J201</f>
        <v>1.883477357860527E-2</v>
      </c>
      <c r="G149" s="313"/>
      <c r="H149" s="296" t="e">
        <f t="shared" ca="1" si="6"/>
        <v>#VALUE!</v>
      </c>
      <c r="I149" s="296"/>
      <c r="J149" s="313">
        <f ca="1">(B149-расчёт!$J$86)/расчёт!$I$86</f>
        <v>20.835367909894114</v>
      </c>
      <c r="K149" s="313"/>
      <c r="L149" s="313" t="e">
        <f ca="1">расчёт!J315</f>
        <v>#VALUE!</v>
      </c>
      <c r="M149" s="313"/>
      <c r="N149" s="313" t="e">
        <f t="shared" ca="1" si="5"/>
        <v>#VALUE!</v>
      </c>
      <c r="O149" s="313"/>
      <c r="P149" s="319" t="e">
        <f ca="1">расчёт!P257</f>
        <v>#VALUE!</v>
      </c>
      <c r="Q149" s="320"/>
      <c r="R149" s="76"/>
      <c r="S149" s="76"/>
    </row>
    <row r="150" spans="1:19">
      <c r="A150" s="195">
        <f t="shared" si="7"/>
        <v>47</v>
      </c>
      <c r="B150" s="311">
        <f>(ROUND(B149+расчёт!$N$148,3-LOG(ABS(B149+расчёт!$N$148))))</f>
        <v>0.32900000000000001</v>
      </c>
      <c r="C150" s="312"/>
      <c r="D150" s="315" t="e">
        <f ca="1">расчёт!J258</f>
        <v>#VALUE!</v>
      </c>
      <c r="E150" s="315"/>
      <c r="F150" s="315">
        <f ca="1">расчёт!J202</f>
        <v>1.9485660654806797E-2</v>
      </c>
      <c r="G150" s="315"/>
      <c r="H150" s="314" t="e">
        <f t="shared" ca="1" si="6"/>
        <v>#VALUE!</v>
      </c>
      <c r="I150" s="314"/>
      <c r="J150" s="315">
        <f ca="1">(B150-расчёт!$J$86)/расчёт!$I$86</f>
        <v>21.277972617522092</v>
      </c>
      <c r="K150" s="315"/>
      <c r="L150" s="315" t="e">
        <f ca="1">расчёт!J316</f>
        <v>#VALUE!</v>
      </c>
      <c r="M150" s="315"/>
      <c r="N150" s="315" t="e">
        <f t="shared" ca="1" si="5"/>
        <v>#VALUE!</v>
      </c>
      <c r="O150" s="315"/>
      <c r="P150" s="323" t="e">
        <f ca="1">расчёт!P258</f>
        <v>#VALUE!</v>
      </c>
      <c r="Q150" s="324"/>
      <c r="R150" s="76"/>
      <c r="S150" s="76"/>
    </row>
    <row r="151" spans="1:19">
      <c r="A151" s="194">
        <f t="shared" si="7"/>
        <v>48</v>
      </c>
      <c r="B151" s="313">
        <f>(ROUND(B150+расчёт!$N$148,3-LOG(ABS(B150+расчёт!$N$148))))</f>
        <v>0.33600000000000002</v>
      </c>
      <c r="C151" s="313"/>
      <c r="D151" s="313" t="e">
        <f ca="1">расчёт!J259</f>
        <v>#VALUE!</v>
      </c>
      <c r="E151" s="313"/>
      <c r="F151" s="313">
        <f ca="1">расчёт!J203</f>
        <v>2.0136547731008324E-2</v>
      </c>
      <c r="G151" s="313"/>
      <c r="H151" s="296" t="e">
        <f t="shared" ca="1" si="6"/>
        <v>#VALUE!</v>
      </c>
      <c r="I151" s="296"/>
      <c r="J151" s="313">
        <f ca="1">(B151-расчёт!$J$86)/расчёт!$I$86</f>
        <v>21.720577325150067</v>
      </c>
      <c r="K151" s="313"/>
      <c r="L151" s="313" t="e">
        <f ca="1">расчёт!J317</f>
        <v>#VALUE!</v>
      </c>
      <c r="M151" s="313"/>
      <c r="N151" s="313" t="e">
        <f t="shared" ca="1" si="5"/>
        <v>#VALUE!</v>
      </c>
      <c r="O151" s="313"/>
      <c r="P151" s="319" t="e">
        <f ca="1">расчёт!P259</f>
        <v>#VALUE!</v>
      </c>
      <c r="Q151" s="320"/>
      <c r="R151" s="76"/>
      <c r="S151" s="76"/>
    </row>
    <row r="152" spans="1:19">
      <c r="A152" s="195">
        <f t="shared" si="7"/>
        <v>49</v>
      </c>
      <c r="B152" s="311">
        <f>(ROUND(B151+расчёт!$N$148,3-LOG(ABS(B151+расчёт!$N$148))))</f>
        <v>0.34300000000000003</v>
      </c>
      <c r="C152" s="312"/>
      <c r="D152" s="315" t="e">
        <f ca="1">расчёт!J260</f>
        <v>#VALUE!</v>
      </c>
      <c r="E152" s="315"/>
      <c r="F152" s="315">
        <f ca="1">расчёт!J204</f>
        <v>2.0787434807209852E-2</v>
      </c>
      <c r="G152" s="315"/>
      <c r="H152" s="314" t="e">
        <f t="shared" ca="1" si="6"/>
        <v>#VALUE!</v>
      </c>
      <c r="I152" s="314"/>
      <c r="J152" s="315">
        <f ca="1">(B152-расчёт!$J$86)/расчёт!$I$86</f>
        <v>22.163182032778046</v>
      </c>
      <c r="K152" s="315"/>
      <c r="L152" s="315" t="e">
        <f ca="1">расчёт!J318</f>
        <v>#VALUE!</v>
      </c>
      <c r="M152" s="315"/>
      <c r="N152" s="315" t="e">
        <f t="shared" ca="1" si="5"/>
        <v>#VALUE!</v>
      </c>
      <c r="O152" s="315"/>
      <c r="P152" s="323" t="e">
        <f ca="1">расчёт!P260</f>
        <v>#VALUE!</v>
      </c>
      <c r="Q152" s="324"/>
      <c r="R152" s="76"/>
      <c r="S152" s="76"/>
    </row>
    <row r="153" spans="1:19" ht="15.75" thickBot="1">
      <c r="A153" s="196">
        <f t="shared" si="7"/>
        <v>50</v>
      </c>
      <c r="B153" s="317">
        <f>B152+расчёт!$N$148</f>
        <v>0.35047333333333336</v>
      </c>
      <c r="C153" s="317"/>
      <c r="D153" s="317" t="e">
        <f ca="1">расчёт!J261</f>
        <v>#VALUE!</v>
      </c>
      <c r="E153" s="317"/>
      <c r="F153" s="317">
        <f ca="1">расчёт!J205</f>
        <v>2.148233424761167E-2</v>
      </c>
      <c r="G153" s="317"/>
      <c r="H153" s="318" t="e">
        <f t="shared" ca="1" si="6"/>
        <v>#VALUE!</v>
      </c>
      <c r="I153" s="318"/>
      <c r="J153" s="317">
        <f ca="1">(B153-расчёт!$J$86)/расчёт!$I$86</f>
        <v>22.635715249207532</v>
      </c>
      <c r="K153" s="317"/>
      <c r="L153" s="317" t="e">
        <f ca="1">расчёт!J319</f>
        <v>#VALUE!</v>
      </c>
      <c r="M153" s="317"/>
      <c r="N153" s="317" t="e">
        <f ca="1">L153*2</f>
        <v>#VALUE!</v>
      </c>
      <c r="O153" s="317"/>
      <c r="P153" s="325" t="e">
        <f ca="1">расчёт!P261</f>
        <v>#VALUE!</v>
      </c>
      <c r="Q153" s="326"/>
      <c r="R153" s="76"/>
      <c r="S153" s="76"/>
    </row>
    <row r="154" spans="1:19" ht="15.75" thickTop="1">
      <c r="A154" s="187"/>
      <c r="B154" s="275"/>
      <c r="C154" s="275"/>
      <c r="D154" s="275"/>
      <c r="E154" s="275"/>
    </row>
    <row r="155" spans="1:19">
      <c r="A155" s="187"/>
      <c r="B155" s="275"/>
      <c r="C155" s="275"/>
      <c r="D155" s="275"/>
      <c r="E155" s="275"/>
    </row>
    <row r="156" spans="1:19">
      <c r="A156" s="187"/>
      <c r="B156" s="275"/>
      <c r="C156" s="275"/>
      <c r="D156" s="275"/>
      <c r="E156" s="275"/>
    </row>
    <row r="157" spans="1:19">
      <c r="A157" s="187"/>
      <c r="B157" s="275"/>
      <c r="C157" s="275"/>
      <c r="D157" s="275"/>
      <c r="E157" s="275"/>
    </row>
    <row r="158" spans="1:19">
      <c r="A158" s="187"/>
      <c r="B158" s="275"/>
      <c r="C158" s="275"/>
      <c r="D158" s="275"/>
      <c r="E158" s="275"/>
    </row>
    <row r="159" spans="1:19">
      <c r="A159" s="187"/>
      <c r="B159" s="275"/>
      <c r="C159" s="275"/>
      <c r="D159" s="275"/>
      <c r="E159" s="275"/>
    </row>
    <row r="160" spans="1:19">
      <c r="A160" s="187"/>
      <c r="B160" s="275"/>
      <c r="C160" s="275"/>
      <c r="D160" s="275"/>
      <c r="E160" s="275"/>
    </row>
    <row r="161" spans="1:5">
      <c r="A161" s="187"/>
      <c r="B161" s="275"/>
      <c r="C161" s="275"/>
      <c r="D161" s="275"/>
      <c r="E161" s="275"/>
    </row>
    <row r="162" spans="1:5">
      <c r="A162" s="187"/>
      <c r="B162" s="275"/>
      <c r="C162" s="275"/>
      <c r="D162" s="275"/>
      <c r="E162" s="275"/>
    </row>
    <row r="163" spans="1:5">
      <c r="A163" s="187"/>
      <c r="B163" s="275"/>
      <c r="C163" s="275"/>
      <c r="D163" s="275"/>
      <c r="E163" s="275"/>
    </row>
    <row r="164" spans="1:5">
      <c r="A164" s="187"/>
      <c r="B164" s="275"/>
      <c r="C164" s="275"/>
      <c r="D164" s="275"/>
      <c r="E164" s="275"/>
    </row>
    <row r="165" spans="1:5">
      <c r="A165" s="187"/>
      <c r="B165" s="275"/>
      <c r="C165" s="275"/>
      <c r="D165" s="275"/>
      <c r="E165" s="275"/>
    </row>
    <row r="166" spans="1:5">
      <c r="A166" s="187"/>
      <c r="B166" s="275"/>
      <c r="C166" s="275"/>
      <c r="D166" s="275"/>
      <c r="E166" s="275"/>
    </row>
    <row r="167" spans="1:5">
      <c r="A167" s="187"/>
      <c r="B167" s="275"/>
      <c r="C167" s="275"/>
      <c r="D167" s="275"/>
      <c r="E167" s="275"/>
    </row>
    <row r="168" spans="1:5">
      <c r="A168" s="187"/>
      <c r="B168" s="275"/>
      <c r="C168" s="275"/>
      <c r="D168" s="275"/>
      <c r="E168" s="275"/>
    </row>
    <row r="169" spans="1:5">
      <c r="A169" s="187"/>
      <c r="B169" s="275"/>
      <c r="C169" s="275"/>
      <c r="D169" s="275"/>
      <c r="E169" s="275"/>
    </row>
    <row r="170" spans="1:5">
      <c r="A170" s="187"/>
      <c r="B170" s="275"/>
      <c r="C170" s="275"/>
      <c r="D170" s="275"/>
      <c r="E170" s="275"/>
    </row>
    <row r="171" spans="1:5">
      <c r="A171" s="187"/>
      <c r="B171" s="275"/>
      <c r="C171" s="275"/>
      <c r="D171" s="275"/>
      <c r="E171" s="275"/>
    </row>
    <row r="172" spans="1:5">
      <c r="A172" s="187"/>
      <c r="B172" s="275"/>
      <c r="C172" s="275"/>
      <c r="D172" s="275"/>
      <c r="E172" s="275"/>
    </row>
    <row r="173" spans="1:5">
      <c r="A173" s="187"/>
      <c r="B173" s="275"/>
      <c r="C173" s="275"/>
      <c r="D173" s="275"/>
      <c r="E173" s="275"/>
    </row>
    <row r="174" spans="1:5">
      <c r="A174" s="187"/>
      <c r="B174" s="275"/>
      <c r="C174" s="275"/>
      <c r="D174" s="275"/>
      <c r="E174" s="275"/>
    </row>
    <row r="175" spans="1:5">
      <c r="A175" s="187"/>
      <c r="B175" s="275"/>
      <c r="C175" s="275"/>
      <c r="D175" s="275"/>
      <c r="E175" s="275"/>
    </row>
    <row r="176" spans="1:5">
      <c r="A176" s="187"/>
      <c r="B176" s="275"/>
      <c r="C176" s="275"/>
      <c r="D176" s="275"/>
      <c r="E176" s="275"/>
    </row>
    <row r="177" spans="1:5">
      <c r="A177" s="187"/>
      <c r="B177" s="275"/>
      <c r="C177" s="275"/>
      <c r="D177" s="275"/>
      <c r="E177" s="275"/>
    </row>
    <row r="178" spans="1:5">
      <c r="A178" s="187"/>
      <c r="B178" s="275"/>
      <c r="C178" s="275"/>
      <c r="D178" s="275"/>
      <c r="E178" s="275"/>
    </row>
    <row r="179" spans="1:5">
      <c r="A179" s="187"/>
      <c r="B179" s="275"/>
      <c r="C179" s="275"/>
      <c r="D179" s="275"/>
      <c r="E179" s="275"/>
    </row>
    <row r="180" spans="1:5">
      <c r="A180" s="187"/>
      <c r="B180" s="275"/>
      <c r="C180" s="275"/>
      <c r="D180" s="275"/>
      <c r="E180" s="275"/>
    </row>
    <row r="181" spans="1:5">
      <c r="A181" s="187"/>
      <c r="B181" s="275"/>
      <c r="C181" s="275"/>
      <c r="D181" s="275"/>
      <c r="E181" s="275"/>
    </row>
    <row r="182" spans="1:5">
      <c r="A182" s="187"/>
      <c r="B182" s="275"/>
      <c r="C182" s="275"/>
      <c r="D182" s="275"/>
      <c r="E182" s="275"/>
    </row>
    <row r="183" spans="1:5">
      <c r="A183" s="187"/>
      <c r="B183" s="275"/>
      <c r="C183" s="275"/>
      <c r="D183" s="275"/>
      <c r="E183" s="275"/>
    </row>
    <row r="184" spans="1:5">
      <c r="A184" s="187"/>
      <c r="B184" s="275"/>
      <c r="C184" s="275"/>
      <c r="D184" s="275"/>
      <c r="E184" s="275"/>
    </row>
    <row r="185" spans="1:5">
      <c r="A185" s="187"/>
      <c r="B185" s="275"/>
      <c r="C185" s="275"/>
      <c r="D185" s="275"/>
      <c r="E185" s="275"/>
    </row>
    <row r="186" spans="1:5">
      <c r="A186" s="187"/>
      <c r="B186" s="275"/>
      <c r="C186" s="275"/>
      <c r="D186" s="275"/>
      <c r="E186" s="275"/>
    </row>
    <row r="187" spans="1:5">
      <c r="A187" s="187"/>
      <c r="B187" s="275"/>
      <c r="C187" s="275"/>
      <c r="D187" s="275"/>
      <c r="E187" s="275"/>
    </row>
    <row r="188" spans="1:5">
      <c r="A188" s="187"/>
      <c r="B188" s="275"/>
      <c r="C188" s="275"/>
      <c r="D188" s="275"/>
      <c r="E188" s="275"/>
    </row>
    <row r="189" spans="1:5">
      <c r="A189" s="187"/>
      <c r="B189" s="275"/>
      <c r="C189" s="275"/>
      <c r="D189" s="275"/>
      <c r="E189" s="275"/>
    </row>
    <row r="190" spans="1:5">
      <c r="A190" s="187"/>
      <c r="B190" s="275"/>
      <c r="C190" s="275"/>
      <c r="D190" s="275"/>
      <c r="E190" s="275"/>
    </row>
    <row r="191" spans="1:5">
      <c r="A191" s="187"/>
      <c r="B191" s="275"/>
      <c r="C191" s="275"/>
      <c r="D191" s="275"/>
      <c r="E191" s="275"/>
    </row>
    <row r="192" spans="1:5">
      <c r="A192" s="187"/>
      <c r="B192" s="275"/>
      <c r="C192" s="275"/>
      <c r="D192" s="275"/>
      <c r="E192" s="275"/>
    </row>
    <row r="193" spans="1:5">
      <c r="A193" s="187"/>
      <c r="B193" s="275"/>
      <c r="C193" s="275"/>
      <c r="D193" s="275"/>
      <c r="E193" s="275"/>
    </row>
    <row r="194" spans="1:5">
      <c r="A194" s="187"/>
      <c r="B194" s="275"/>
      <c r="C194" s="275"/>
      <c r="D194" s="275"/>
      <c r="E194" s="275"/>
    </row>
    <row r="195" spans="1:5">
      <c r="A195" s="187"/>
      <c r="B195" s="275"/>
      <c r="C195" s="275"/>
      <c r="D195" s="275"/>
      <c r="E195" s="275"/>
    </row>
    <row r="196" spans="1:5">
      <c r="A196" s="187"/>
      <c r="B196" s="275"/>
      <c r="C196" s="275"/>
      <c r="D196" s="275"/>
      <c r="E196" s="275"/>
    </row>
    <row r="197" spans="1:5">
      <c r="A197" s="187"/>
      <c r="B197" s="275"/>
      <c r="C197" s="275"/>
      <c r="D197" s="275"/>
      <c r="E197" s="275"/>
    </row>
    <row r="198" spans="1:5">
      <c r="A198" s="187"/>
      <c r="B198" s="275"/>
      <c r="C198" s="275"/>
      <c r="D198" s="275"/>
      <c r="E198" s="275"/>
    </row>
    <row r="199" spans="1:5">
      <c r="A199" s="187"/>
      <c r="B199" s="275"/>
      <c r="C199" s="275"/>
      <c r="D199" s="275"/>
      <c r="E199" s="275"/>
    </row>
    <row r="200" spans="1:5">
      <c r="A200" s="187"/>
      <c r="B200" s="275"/>
      <c r="C200" s="275"/>
      <c r="D200" s="275"/>
      <c r="E200" s="275"/>
    </row>
    <row r="201" spans="1:5">
      <c r="A201" s="187"/>
      <c r="B201" s="275"/>
      <c r="C201" s="275"/>
      <c r="D201" s="275"/>
      <c r="E201" s="275"/>
    </row>
    <row r="202" spans="1:5">
      <c r="A202" s="187"/>
      <c r="B202" s="275"/>
      <c r="C202" s="275"/>
      <c r="D202" s="275"/>
      <c r="E202" s="275"/>
    </row>
    <row r="203" spans="1:5">
      <c r="A203" s="187"/>
      <c r="B203" s="275"/>
      <c r="C203" s="275"/>
      <c r="D203" s="275"/>
      <c r="E203" s="275"/>
    </row>
    <row r="204" spans="1:5">
      <c r="A204" s="187"/>
      <c r="B204" s="275"/>
      <c r="C204" s="275"/>
      <c r="D204" s="275"/>
      <c r="E204" s="275"/>
    </row>
    <row r="205" spans="1:5">
      <c r="A205" s="187"/>
      <c r="B205" s="275"/>
      <c r="C205" s="275"/>
      <c r="D205" s="275"/>
      <c r="E205" s="275"/>
    </row>
    <row r="206" spans="1:5">
      <c r="A206" s="187"/>
      <c r="B206" s="275"/>
      <c r="C206" s="275"/>
      <c r="D206" s="275"/>
      <c r="E206" s="275"/>
    </row>
    <row r="207" spans="1:5">
      <c r="A207" s="187"/>
      <c r="B207" s="275"/>
      <c r="C207" s="275"/>
      <c r="D207" s="275"/>
      <c r="E207" s="275"/>
    </row>
    <row r="208" spans="1:5">
      <c r="A208" s="187"/>
      <c r="B208" s="275"/>
      <c r="C208" s="275"/>
      <c r="D208" s="275"/>
      <c r="E208" s="275"/>
    </row>
    <row r="209" spans="1:5">
      <c r="A209" s="187"/>
      <c r="B209" s="275"/>
      <c r="C209" s="275"/>
      <c r="D209" s="275"/>
      <c r="E209" s="275"/>
    </row>
    <row r="210" spans="1:5">
      <c r="A210" s="187"/>
      <c r="B210" s="275"/>
      <c r="C210" s="275"/>
      <c r="D210" s="275"/>
      <c r="E210" s="275"/>
    </row>
    <row r="211" spans="1:5">
      <c r="A211" s="187"/>
      <c r="B211" s="275"/>
      <c r="C211" s="275"/>
      <c r="D211" s="275"/>
      <c r="E211" s="275"/>
    </row>
    <row r="212" spans="1:5">
      <c r="A212" s="187"/>
      <c r="B212" s="275"/>
      <c r="C212" s="275"/>
      <c r="D212" s="275"/>
      <c r="E212" s="275"/>
    </row>
    <row r="213" spans="1:5">
      <c r="A213" s="187"/>
      <c r="B213" s="275"/>
      <c r="C213" s="275"/>
      <c r="D213" s="275"/>
      <c r="E213" s="275"/>
    </row>
    <row r="214" spans="1:5">
      <c r="A214" s="187"/>
      <c r="B214" s="275"/>
      <c r="C214" s="275"/>
      <c r="D214" s="275"/>
      <c r="E214" s="275"/>
    </row>
    <row r="215" spans="1:5">
      <c r="A215" s="187"/>
      <c r="B215" s="275"/>
      <c r="C215" s="275"/>
      <c r="D215" s="275"/>
      <c r="E215" s="275"/>
    </row>
    <row r="216" spans="1:5">
      <c r="A216" s="187"/>
      <c r="B216" s="275"/>
      <c r="C216" s="275"/>
      <c r="D216" s="275"/>
      <c r="E216" s="275"/>
    </row>
    <row r="217" spans="1:5">
      <c r="A217" s="187"/>
      <c r="B217" s="275"/>
      <c r="C217" s="275"/>
      <c r="D217" s="275"/>
      <c r="E217" s="275"/>
    </row>
    <row r="218" spans="1:5">
      <c r="A218" s="187"/>
      <c r="B218" s="275"/>
      <c r="C218" s="275"/>
      <c r="D218" s="275"/>
      <c r="E218" s="275"/>
    </row>
    <row r="219" spans="1:5">
      <c r="A219" s="187"/>
      <c r="B219" s="275"/>
      <c r="C219" s="275"/>
      <c r="D219" s="275"/>
      <c r="E219" s="275"/>
    </row>
    <row r="220" spans="1:5">
      <c r="A220" s="187"/>
      <c r="B220" s="275"/>
      <c r="C220" s="275"/>
      <c r="D220" s="275"/>
      <c r="E220" s="275"/>
    </row>
    <row r="221" spans="1:5">
      <c r="A221" s="187"/>
      <c r="B221" s="275"/>
      <c r="C221" s="275"/>
      <c r="D221" s="275"/>
      <c r="E221" s="275"/>
    </row>
    <row r="222" spans="1:5">
      <c r="A222" s="187"/>
      <c r="B222" s="275"/>
      <c r="C222" s="275"/>
      <c r="D222" s="275"/>
      <c r="E222" s="275"/>
    </row>
    <row r="223" spans="1:5">
      <c r="A223" s="187"/>
      <c r="B223" s="275"/>
      <c r="C223" s="275"/>
      <c r="D223" s="275"/>
      <c r="E223" s="275"/>
    </row>
    <row r="224" spans="1:5">
      <c r="A224" s="187"/>
      <c r="B224" s="275"/>
      <c r="C224" s="275"/>
      <c r="D224" s="275"/>
      <c r="E224" s="275"/>
    </row>
    <row r="225" spans="1:5">
      <c r="A225" s="187"/>
      <c r="B225" s="275"/>
      <c r="C225" s="275"/>
      <c r="D225" s="275"/>
      <c r="E225" s="275"/>
    </row>
    <row r="226" spans="1:5">
      <c r="A226" s="187"/>
      <c r="B226" s="275"/>
      <c r="C226" s="275"/>
      <c r="D226" s="275"/>
      <c r="E226" s="275"/>
    </row>
    <row r="227" spans="1:5">
      <c r="A227" s="187"/>
      <c r="B227" s="275"/>
      <c r="C227" s="275"/>
      <c r="D227" s="275"/>
      <c r="E227" s="275"/>
    </row>
    <row r="228" spans="1:5">
      <c r="A228" s="187"/>
      <c r="B228" s="275"/>
      <c r="C228" s="275"/>
      <c r="D228" s="275"/>
      <c r="E228" s="275"/>
    </row>
    <row r="229" spans="1:5">
      <c r="A229" s="187"/>
      <c r="B229" s="275"/>
      <c r="C229" s="275"/>
      <c r="D229" s="275"/>
      <c r="E229" s="275"/>
    </row>
    <row r="230" spans="1:5">
      <c r="A230" s="187"/>
      <c r="B230" s="275"/>
      <c r="C230" s="275"/>
      <c r="D230" s="275"/>
      <c r="E230" s="275"/>
    </row>
    <row r="231" spans="1:5">
      <c r="A231" s="187"/>
      <c r="B231" s="275"/>
      <c r="C231" s="275"/>
      <c r="D231" s="275"/>
      <c r="E231" s="275"/>
    </row>
    <row r="232" spans="1:5">
      <c r="A232" s="187"/>
      <c r="B232" s="275"/>
      <c r="C232" s="275"/>
      <c r="D232" s="275"/>
      <c r="E232" s="275"/>
    </row>
    <row r="233" spans="1:5">
      <c r="A233" s="187"/>
      <c r="B233" s="275"/>
      <c r="C233" s="275"/>
      <c r="D233" s="275"/>
      <c r="E233" s="275"/>
    </row>
    <row r="234" spans="1:5">
      <c r="A234" s="187"/>
      <c r="B234" s="275"/>
      <c r="C234" s="275"/>
      <c r="D234" s="275"/>
      <c r="E234" s="275"/>
    </row>
    <row r="235" spans="1:5">
      <c r="A235" s="187"/>
      <c r="B235" s="275"/>
      <c r="C235" s="275"/>
      <c r="D235" s="275"/>
      <c r="E235" s="275"/>
    </row>
    <row r="236" spans="1:5">
      <c r="A236" s="187"/>
      <c r="B236" s="275"/>
      <c r="C236" s="275"/>
      <c r="D236" s="275"/>
      <c r="E236" s="275"/>
    </row>
    <row r="237" spans="1:5">
      <c r="A237" s="187"/>
      <c r="B237" s="275"/>
      <c r="C237" s="275"/>
      <c r="D237" s="275"/>
      <c r="E237" s="275"/>
    </row>
    <row r="238" spans="1:5">
      <c r="A238" s="187"/>
      <c r="B238" s="275"/>
      <c r="C238" s="275"/>
      <c r="D238" s="275"/>
      <c r="E238" s="275"/>
    </row>
    <row r="239" spans="1:5">
      <c r="A239" s="187"/>
      <c r="B239" s="275"/>
      <c r="C239" s="275"/>
      <c r="D239" s="275"/>
      <c r="E239" s="275"/>
    </row>
    <row r="240" spans="1:5">
      <c r="A240" s="187"/>
      <c r="B240" s="275"/>
      <c r="C240" s="275"/>
      <c r="D240" s="275"/>
      <c r="E240" s="275"/>
    </row>
    <row r="241" spans="1:5">
      <c r="A241" s="187"/>
      <c r="B241" s="275"/>
      <c r="C241" s="275"/>
      <c r="D241" s="275"/>
      <c r="E241" s="275"/>
    </row>
    <row r="242" spans="1:5">
      <c r="A242" s="187"/>
      <c r="B242" s="275"/>
      <c r="C242" s="275"/>
      <c r="D242" s="275"/>
      <c r="E242" s="275"/>
    </row>
    <row r="243" spans="1:5">
      <c r="A243" s="187"/>
      <c r="B243" s="275"/>
      <c r="C243" s="275"/>
      <c r="D243" s="275"/>
      <c r="E243" s="275"/>
    </row>
    <row r="244" spans="1:5">
      <c r="A244" s="187"/>
      <c r="B244" s="275"/>
      <c r="C244" s="275"/>
      <c r="D244" s="275"/>
      <c r="E244" s="275"/>
    </row>
    <row r="245" spans="1:5">
      <c r="A245" s="187"/>
      <c r="B245" s="275"/>
      <c r="C245" s="275"/>
      <c r="D245" s="275"/>
      <c r="E245" s="275"/>
    </row>
    <row r="246" spans="1:5">
      <c r="A246" s="187"/>
      <c r="B246" s="275"/>
      <c r="C246" s="275"/>
      <c r="D246" s="275"/>
      <c r="E246" s="275"/>
    </row>
    <row r="247" spans="1:5">
      <c r="A247" s="187"/>
      <c r="B247" s="275"/>
      <c r="C247" s="275"/>
      <c r="D247" s="275"/>
      <c r="E247" s="275"/>
    </row>
    <row r="248" spans="1:5">
      <c r="A248" s="187"/>
      <c r="B248" s="275"/>
      <c r="C248" s="275"/>
      <c r="D248" s="275"/>
      <c r="E248" s="275"/>
    </row>
    <row r="249" spans="1:5">
      <c r="A249" s="187"/>
      <c r="B249" s="275"/>
      <c r="C249" s="275"/>
      <c r="D249" s="275"/>
      <c r="E249" s="275"/>
    </row>
    <row r="250" spans="1:5">
      <c r="A250" s="187"/>
      <c r="B250" s="275"/>
      <c r="C250" s="275"/>
      <c r="D250" s="275"/>
      <c r="E250" s="275"/>
    </row>
    <row r="251" spans="1:5">
      <c r="A251" s="187"/>
      <c r="B251" s="275"/>
      <c r="C251" s="275"/>
      <c r="D251" s="275"/>
      <c r="E251" s="275"/>
    </row>
    <row r="252" spans="1:5">
      <c r="A252" s="187"/>
      <c r="B252" s="275"/>
      <c r="C252" s="275"/>
      <c r="D252" s="275"/>
      <c r="E252" s="275"/>
    </row>
    <row r="253" spans="1:5">
      <c r="A253" s="187"/>
      <c r="B253" s="275"/>
      <c r="C253" s="275"/>
      <c r="D253" s="275"/>
      <c r="E253" s="275"/>
    </row>
    <row r="254" spans="1:5">
      <c r="A254" s="187"/>
      <c r="B254" s="275"/>
      <c r="C254" s="275"/>
      <c r="D254" s="275"/>
      <c r="E254" s="275"/>
    </row>
    <row r="255" spans="1:5">
      <c r="A255" s="187"/>
      <c r="B255" s="275"/>
      <c r="C255" s="275"/>
      <c r="D255" s="275"/>
      <c r="E255" s="275"/>
    </row>
    <row r="256" spans="1:5">
      <c r="A256" s="187"/>
      <c r="B256" s="275"/>
      <c r="C256" s="275"/>
      <c r="D256" s="275"/>
      <c r="E256" s="275"/>
    </row>
    <row r="257" spans="1:5">
      <c r="A257" s="187"/>
      <c r="B257" s="275"/>
      <c r="C257" s="275"/>
      <c r="D257" s="275"/>
      <c r="E257" s="275"/>
    </row>
    <row r="258" spans="1:5">
      <c r="A258" s="187"/>
      <c r="B258" s="275"/>
      <c r="C258" s="275"/>
      <c r="D258" s="275"/>
      <c r="E258" s="275"/>
    </row>
    <row r="259" spans="1:5">
      <c r="A259" s="187"/>
      <c r="B259" s="275"/>
      <c r="C259" s="275"/>
      <c r="D259" s="275"/>
      <c r="E259" s="275"/>
    </row>
    <row r="260" spans="1:5">
      <c r="A260" s="187"/>
      <c r="B260" s="275"/>
      <c r="C260" s="275"/>
      <c r="D260" s="275"/>
      <c r="E260" s="275"/>
    </row>
    <row r="261" spans="1:5">
      <c r="A261" s="187"/>
      <c r="B261" s="275"/>
      <c r="C261" s="275"/>
      <c r="D261" s="275"/>
      <c r="E261" s="275"/>
    </row>
    <row r="262" spans="1:5">
      <c r="A262" s="187"/>
      <c r="B262" s="275"/>
      <c r="C262" s="275"/>
      <c r="D262" s="275"/>
      <c r="E262" s="275"/>
    </row>
    <row r="263" spans="1:5">
      <c r="A263" s="187"/>
      <c r="B263" s="275"/>
      <c r="C263" s="275"/>
      <c r="D263" s="275"/>
      <c r="E263" s="275"/>
    </row>
    <row r="264" spans="1:5">
      <c r="A264" s="187"/>
      <c r="B264" s="275"/>
      <c r="C264" s="275"/>
      <c r="D264" s="275"/>
      <c r="E264" s="275"/>
    </row>
    <row r="265" spans="1:5">
      <c r="A265" s="187"/>
      <c r="B265" s="275"/>
      <c r="C265" s="275"/>
      <c r="D265" s="275"/>
      <c r="E265" s="275"/>
    </row>
    <row r="266" spans="1:5">
      <c r="A266" s="187"/>
      <c r="B266" s="275"/>
      <c r="C266" s="275"/>
      <c r="D266" s="275"/>
      <c r="E266" s="275"/>
    </row>
    <row r="267" spans="1:5">
      <c r="A267" s="187"/>
      <c r="B267" s="275"/>
      <c r="C267" s="275"/>
      <c r="D267" s="275"/>
      <c r="E267" s="275"/>
    </row>
    <row r="268" spans="1:5">
      <c r="A268" s="187"/>
      <c r="B268" s="275"/>
      <c r="C268" s="275"/>
      <c r="D268" s="275"/>
      <c r="E268" s="275"/>
    </row>
    <row r="269" spans="1:5">
      <c r="A269" s="187"/>
      <c r="B269" s="275"/>
      <c r="C269" s="275"/>
      <c r="D269" s="275"/>
      <c r="E269" s="275"/>
    </row>
    <row r="270" spans="1:5">
      <c r="A270" s="187"/>
      <c r="B270" s="275"/>
      <c r="C270" s="275"/>
      <c r="D270" s="275"/>
      <c r="E270" s="275"/>
    </row>
    <row r="271" spans="1:5">
      <c r="A271" s="187"/>
      <c r="B271" s="275"/>
      <c r="C271" s="275"/>
      <c r="D271" s="275"/>
      <c r="E271" s="275"/>
    </row>
    <row r="272" spans="1:5">
      <c r="A272" s="187"/>
      <c r="B272" s="275"/>
      <c r="C272" s="275"/>
      <c r="D272" s="275"/>
      <c r="E272" s="275"/>
    </row>
    <row r="273" spans="1:5">
      <c r="A273" s="187"/>
      <c r="B273" s="275"/>
      <c r="C273" s="275"/>
      <c r="D273" s="275"/>
      <c r="E273" s="275"/>
    </row>
    <row r="274" spans="1:5">
      <c r="A274" s="187"/>
      <c r="B274" s="275"/>
      <c r="C274" s="275"/>
      <c r="D274" s="275"/>
      <c r="E274" s="275"/>
    </row>
  </sheetData>
  <sheetProtection algorithmName="SHA-512" hashValue="+Fyyzfjl7po0eTciKV3RpGnFdLZwwhbmCWyJbZCJWmqQmdKHiwOXgede/8hwZgQU39EjK0PakZpFAY7hdfEt2A==" saltValue="2/GB0Uy1Nj+I7YCLE1jufg==" spinCount="100000" sheet="1" objects="1" scenarios="1"/>
  <mergeCells count="708">
    <mergeCell ref="F7:T7"/>
    <mergeCell ref="A70:D70"/>
    <mergeCell ref="A71:J71"/>
    <mergeCell ref="P146:Q146"/>
    <mergeCell ref="P147:Q147"/>
    <mergeCell ref="P148:Q148"/>
    <mergeCell ref="P149:Q149"/>
    <mergeCell ref="P150:Q150"/>
    <mergeCell ref="P151:Q151"/>
    <mergeCell ref="F109:G109"/>
    <mergeCell ref="F110:G110"/>
    <mergeCell ref="F111:G111"/>
    <mergeCell ref="P122:Q122"/>
    <mergeCell ref="P123:Q123"/>
    <mergeCell ref="P124:Q124"/>
    <mergeCell ref="P125:Q125"/>
    <mergeCell ref="P126:Q126"/>
    <mergeCell ref="P127:Q127"/>
    <mergeCell ref="P112:Q112"/>
    <mergeCell ref="P113:Q113"/>
    <mergeCell ref="P114:Q114"/>
    <mergeCell ref="P115:Q115"/>
    <mergeCell ref="P116:Q116"/>
    <mergeCell ref="P117:Q117"/>
    <mergeCell ref="P118:Q118"/>
    <mergeCell ref="P152:Q152"/>
    <mergeCell ref="P153:Q153"/>
    <mergeCell ref="P100:Q103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19:Q119"/>
    <mergeCell ref="P120:Q120"/>
    <mergeCell ref="P121:Q121"/>
    <mergeCell ref="J134:K134"/>
    <mergeCell ref="J135:K135"/>
    <mergeCell ref="N100:O103"/>
    <mergeCell ref="L100:M103"/>
    <mergeCell ref="L116:M116"/>
    <mergeCell ref="L117:M117"/>
    <mergeCell ref="L118:M118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L104:M104"/>
    <mergeCell ref="L105:M105"/>
    <mergeCell ref="L106:M106"/>
    <mergeCell ref="L107:M107"/>
    <mergeCell ref="J125:K125"/>
    <mergeCell ref="J126:K126"/>
    <mergeCell ref="J127:K127"/>
    <mergeCell ref="J128:K128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20:K120"/>
    <mergeCell ref="J116:K116"/>
    <mergeCell ref="J117:K117"/>
    <mergeCell ref="J118:K118"/>
    <mergeCell ref="J119:K119"/>
    <mergeCell ref="J112:K112"/>
    <mergeCell ref="J113:K113"/>
    <mergeCell ref="J114:K114"/>
    <mergeCell ref="J115:K115"/>
    <mergeCell ref="N152:O152"/>
    <mergeCell ref="N153:O153"/>
    <mergeCell ref="N142:O142"/>
    <mergeCell ref="N143:O143"/>
    <mergeCell ref="N144:O144"/>
    <mergeCell ref="N145:O145"/>
    <mergeCell ref="N146:O146"/>
    <mergeCell ref="N147:O147"/>
    <mergeCell ref="N148:O148"/>
    <mergeCell ref="N149:O149"/>
    <mergeCell ref="N150:O150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51:O151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L153:M15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L143:M143"/>
    <mergeCell ref="L144:M144"/>
    <mergeCell ref="N124:O124"/>
    <mergeCell ref="L139:M139"/>
    <mergeCell ref="L140:M140"/>
    <mergeCell ref="L141:M141"/>
    <mergeCell ref="L142:M142"/>
    <mergeCell ref="L127:M127"/>
    <mergeCell ref="L128:M128"/>
    <mergeCell ref="L129:M129"/>
    <mergeCell ref="L133:M133"/>
    <mergeCell ref="L152:M152"/>
    <mergeCell ref="L147:M147"/>
    <mergeCell ref="L148:M148"/>
    <mergeCell ref="L149:M149"/>
    <mergeCell ref="L150:M150"/>
    <mergeCell ref="L151:M151"/>
    <mergeCell ref="L145:M145"/>
    <mergeCell ref="L146:M146"/>
    <mergeCell ref="L136:M136"/>
    <mergeCell ref="J121:K121"/>
    <mergeCell ref="J122:K122"/>
    <mergeCell ref="J130:K130"/>
    <mergeCell ref="J131:K131"/>
    <mergeCell ref="J132:K132"/>
    <mergeCell ref="J133:K133"/>
    <mergeCell ref="J129:K129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H125:I125"/>
    <mergeCell ref="H130:I130"/>
    <mergeCell ref="H123:I123"/>
    <mergeCell ref="H124:I124"/>
    <mergeCell ref="H126:I126"/>
    <mergeCell ref="H127:I127"/>
    <mergeCell ref="H128:I128"/>
    <mergeCell ref="H129:I129"/>
    <mergeCell ref="J123:K123"/>
    <mergeCell ref="J124:K124"/>
    <mergeCell ref="J147:K147"/>
    <mergeCell ref="J148:K148"/>
    <mergeCell ref="J149:K149"/>
    <mergeCell ref="J150:K150"/>
    <mergeCell ref="J151:K151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L130:M130"/>
    <mergeCell ref="L131:M131"/>
    <mergeCell ref="L132:M132"/>
    <mergeCell ref="H134:I134"/>
    <mergeCell ref="H135:I135"/>
    <mergeCell ref="H136:I136"/>
    <mergeCell ref="H137:I137"/>
    <mergeCell ref="H138:I138"/>
    <mergeCell ref="F130:G130"/>
    <mergeCell ref="F131:G131"/>
    <mergeCell ref="H131:I131"/>
    <mergeCell ref="H132:I132"/>
    <mergeCell ref="H133:I133"/>
    <mergeCell ref="L134:M134"/>
    <mergeCell ref="L135:M135"/>
    <mergeCell ref="L137:M137"/>
    <mergeCell ref="L138:M138"/>
    <mergeCell ref="J136:K136"/>
    <mergeCell ref="J137:K137"/>
    <mergeCell ref="H139:I139"/>
    <mergeCell ref="H140:I140"/>
    <mergeCell ref="H141:I141"/>
    <mergeCell ref="H142:I142"/>
    <mergeCell ref="F140:G140"/>
    <mergeCell ref="F141:G141"/>
    <mergeCell ref="F142:G142"/>
    <mergeCell ref="F143:G143"/>
    <mergeCell ref="F144:G144"/>
    <mergeCell ref="D254:E254"/>
    <mergeCell ref="D246:E246"/>
    <mergeCell ref="D247:E247"/>
    <mergeCell ref="B273:C273"/>
    <mergeCell ref="D273:E273"/>
    <mergeCell ref="B274:C274"/>
    <mergeCell ref="D274:E274"/>
    <mergeCell ref="D262:E262"/>
    <mergeCell ref="B263:C263"/>
    <mergeCell ref="D263:E263"/>
    <mergeCell ref="B258:C258"/>
    <mergeCell ref="D258:E258"/>
    <mergeCell ref="B259:C259"/>
    <mergeCell ref="D259:E259"/>
    <mergeCell ref="B260:C260"/>
    <mergeCell ref="D260:E260"/>
    <mergeCell ref="B270:C270"/>
    <mergeCell ref="D270:E270"/>
    <mergeCell ref="B271:C271"/>
    <mergeCell ref="D271:E271"/>
    <mergeCell ref="B272:C272"/>
    <mergeCell ref="B254:C254"/>
    <mergeCell ref="D272:E272"/>
    <mergeCell ref="B267:C267"/>
    <mergeCell ref="D269:E269"/>
    <mergeCell ref="B264:C264"/>
    <mergeCell ref="D264:E264"/>
    <mergeCell ref="B265:C265"/>
    <mergeCell ref="B268:C268"/>
    <mergeCell ref="D268:E268"/>
    <mergeCell ref="B269:C269"/>
    <mergeCell ref="D267:E267"/>
    <mergeCell ref="D265:E265"/>
    <mergeCell ref="B266:C266"/>
    <mergeCell ref="D266:E266"/>
    <mergeCell ref="D257:E257"/>
    <mergeCell ref="B261:C261"/>
    <mergeCell ref="D261:E261"/>
    <mergeCell ref="B262:C262"/>
    <mergeCell ref="B248:C248"/>
    <mergeCell ref="D248:E248"/>
    <mergeCell ref="B243:C243"/>
    <mergeCell ref="D243:E243"/>
    <mergeCell ref="B244:C244"/>
    <mergeCell ref="D244:E244"/>
    <mergeCell ref="B245:C245"/>
    <mergeCell ref="D245:E245"/>
    <mergeCell ref="B255:C255"/>
    <mergeCell ref="D255:E255"/>
    <mergeCell ref="B256:C256"/>
    <mergeCell ref="D256:E256"/>
    <mergeCell ref="B257:C257"/>
    <mergeCell ref="B249:C249"/>
    <mergeCell ref="D249:E249"/>
    <mergeCell ref="B250:C250"/>
    <mergeCell ref="D250:E250"/>
    <mergeCell ref="B251:C251"/>
    <mergeCell ref="D251:E251"/>
    <mergeCell ref="B252:C252"/>
    <mergeCell ref="B253:C253"/>
    <mergeCell ref="B240:C240"/>
    <mergeCell ref="D240:E240"/>
    <mergeCell ref="B241:C241"/>
    <mergeCell ref="D241:E241"/>
    <mergeCell ref="B242:C242"/>
    <mergeCell ref="D242:E242"/>
    <mergeCell ref="B246:C246"/>
    <mergeCell ref="B247:C247"/>
    <mergeCell ref="D252:E252"/>
    <mergeCell ref="D253:E253"/>
    <mergeCell ref="B237:C237"/>
    <mergeCell ref="D237:E237"/>
    <mergeCell ref="B238:C238"/>
    <mergeCell ref="D238:E238"/>
    <mergeCell ref="B239:C239"/>
    <mergeCell ref="D239:E239"/>
    <mergeCell ref="B234:C234"/>
    <mergeCell ref="D234:E234"/>
    <mergeCell ref="B235:C235"/>
    <mergeCell ref="D235:E235"/>
    <mergeCell ref="B236:C236"/>
    <mergeCell ref="D236:E236"/>
    <mergeCell ref="B231:C231"/>
    <mergeCell ref="D231:E231"/>
    <mergeCell ref="B232:C232"/>
    <mergeCell ref="D232:E232"/>
    <mergeCell ref="B233:C233"/>
    <mergeCell ref="D233:E233"/>
    <mergeCell ref="B228:C228"/>
    <mergeCell ref="D228:E228"/>
    <mergeCell ref="B229:C229"/>
    <mergeCell ref="D229:E229"/>
    <mergeCell ref="B230:C230"/>
    <mergeCell ref="D230:E230"/>
    <mergeCell ref="B225:C225"/>
    <mergeCell ref="D225:E225"/>
    <mergeCell ref="B226:C226"/>
    <mergeCell ref="D226:E226"/>
    <mergeCell ref="B227:C227"/>
    <mergeCell ref="D227:E227"/>
    <mergeCell ref="B222:C222"/>
    <mergeCell ref="D222:E222"/>
    <mergeCell ref="B223:C223"/>
    <mergeCell ref="D223:E223"/>
    <mergeCell ref="B224:C224"/>
    <mergeCell ref="D224:E224"/>
    <mergeCell ref="B219:C219"/>
    <mergeCell ref="D219:E219"/>
    <mergeCell ref="B220:C220"/>
    <mergeCell ref="D220:E220"/>
    <mergeCell ref="B221:C221"/>
    <mergeCell ref="D221:E221"/>
    <mergeCell ref="B216:C216"/>
    <mergeCell ref="D216:E216"/>
    <mergeCell ref="B217:C217"/>
    <mergeCell ref="D217:E217"/>
    <mergeCell ref="B218:C218"/>
    <mergeCell ref="D218:E218"/>
    <mergeCell ref="B213:C213"/>
    <mergeCell ref="D213:E213"/>
    <mergeCell ref="B214:C214"/>
    <mergeCell ref="D214:E214"/>
    <mergeCell ref="B215:C215"/>
    <mergeCell ref="D215:E215"/>
    <mergeCell ref="B210:C210"/>
    <mergeCell ref="D210:E210"/>
    <mergeCell ref="B211:C211"/>
    <mergeCell ref="D211:E211"/>
    <mergeCell ref="B212:C212"/>
    <mergeCell ref="D212:E212"/>
    <mergeCell ref="B207:C207"/>
    <mergeCell ref="D207:E207"/>
    <mergeCell ref="B208:C208"/>
    <mergeCell ref="D208:E208"/>
    <mergeCell ref="B209:C209"/>
    <mergeCell ref="D209:E209"/>
    <mergeCell ref="B204:C204"/>
    <mergeCell ref="D204:E204"/>
    <mergeCell ref="B205:C205"/>
    <mergeCell ref="D205:E205"/>
    <mergeCell ref="B206:C206"/>
    <mergeCell ref="D206:E206"/>
    <mergeCell ref="B201:C201"/>
    <mergeCell ref="D201:E201"/>
    <mergeCell ref="B202:C202"/>
    <mergeCell ref="D202:E202"/>
    <mergeCell ref="B203:C203"/>
    <mergeCell ref="D203:E203"/>
    <mergeCell ref="B198:C198"/>
    <mergeCell ref="D198:E198"/>
    <mergeCell ref="B199:C199"/>
    <mergeCell ref="D199:E199"/>
    <mergeCell ref="B200:C200"/>
    <mergeCell ref="D200:E200"/>
    <mergeCell ref="B195:C195"/>
    <mergeCell ref="D195:E195"/>
    <mergeCell ref="B196:C196"/>
    <mergeCell ref="D196:E196"/>
    <mergeCell ref="B197:C197"/>
    <mergeCell ref="D197:E197"/>
    <mergeCell ref="B192:C192"/>
    <mergeCell ref="D192:E192"/>
    <mergeCell ref="B193:C193"/>
    <mergeCell ref="D193:E193"/>
    <mergeCell ref="B194:C194"/>
    <mergeCell ref="D194:E194"/>
    <mergeCell ref="B189:C189"/>
    <mergeCell ref="D189:E189"/>
    <mergeCell ref="B190:C190"/>
    <mergeCell ref="D190:E190"/>
    <mergeCell ref="B191:C191"/>
    <mergeCell ref="D191:E191"/>
    <mergeCell ref="B186:C186"/>
    <mergeCell ref="D186:E186"/>
    <mergeCell ref="B187:C187"/>
    <mergeCell ref="D187:E187"/>
    <mergeCell ref="B188:C188"/>
    <mergeCell ref="D188:E188"/>
    <mergeCell ref="B183:C183"/>
    <mergeCell ref="D183:E183"/>
    <mergeCell ref="B184:C184"/>
    <mergeCell ref="D184:E184"/>
    <mergeCell ref="B185:C185"/>
    <mergeCell ref="D185:E185"/>
    <mergeCell ref="B180:C180"/>
    <mergeCell ref="D180:E180"/>
    <mergeCell ref="B181:C181"/>
    <mergeCell ref="D181:E181"/>
    <mergeCell ref="B182:C182"/>
    <mergeCell ref="D182:E182"/>
    <mergeCell ref="B177:C177"/>
    <mergeCell ref="D177:E177"/>
    <mergeCell ref="B178:C178"/>
    <mergeCell ref="D178:E178"/>
    <mergeCell ref="B179:C179"/>
    <mergeCell ref="D179:E179"/>
    <mergeCell ref="B174:C174"/>
    <mergeCell ref="D174:E174"/>
    <mergeCell ref="B175:C175"/>
    <mergeCell ref="D175:E175"/>
    <mergeCell ref="B176:C176"/>
    <mergeCell ref="D176:E176"/>
    <mergeCell ref="B171:C171"/>
    <mergeCell ref="D171:E171"/>
    <mergeCell ref="B172:C172"/>
    <mergeCell ref="D172:E172"/>
    <mergeCell ref="B173:C173"/>
    <mergeCell ref="D173:E173"/>
    <mergeCell ref="B168:C168"/>
    <mergeCell ref="D168:E168"/>
    <mergeCell ref="B169:C169"/>
    <mergeCell ref="D169:E169"/>
    <mergeCell ref="B170:C170"/>
    <mergeCell ref="D170:E170"/>
    <mergeCell ref="B165:C165"/>
    <mergeCell ref="D165:E165"/>
    <mergeCell ref="B166:C166"/>
    <mergeCell ref="D166:E166"/>
    <mergeCell ref="B167:C167"/>
    <mergeCell ref="D167:E167"/>
    <mergeCell ref="B162:C162"/>
    <mergeCell ref="D162:E162"/>
    <mergeCell ref="B163:C163"/>
    <mergeCell ref="D163:E163"/>
    <mergeCell ref="B164:C164"/>
    <mergeCell ref="D164:E164"/>
    <mergeCell ref="B159:C159"/>
    <mergeCell ref="D159:E159"/>
    <mergeCell ref="B160:C160"/>
    <mergeCell ref="D160:E160"/>
    <mergeCell ref="B161:C161"/>
    <mergeCell ref="D161:E161"/>
    <mergeCell ref="B156:C156"/>
    <mergeCell ref="D156:E156"/>
    <mergeCell ref="B157:C157"/>
    <mergeCell ref="D157:E157"/>
    <mergeCell ref="B158:C158"/>
    <mergeCell ref="D158:E158"/>
    <mergeCell ref="B153:C153"/>
    <mergeCell ref="J153:K153"/>
    <mergeCell ref="B154:C154"/>
    <mergeCell ref="D154:E154"/>
    <mergeCell ref="B155:C155"/>
    <mergeCell ref="D155:E155"/>
    <mergeCell ref="H153:I153"/>
    <mergeCell ref="D150:E150"/>
    <mergeCell ref="D151:E151"/>
    <mergeCell ref="D152:E152"/>
    <mergeCell ref="D153:E153"/>
    <mergeCell ref="F150:G150"/>
    <mergeCell ref="F151:G151"/>
    <mergeCell ref="F152:G152"/>
    <mergeCell ref="F153:G153"/>
    <mergeCell ref="H150:I150"/>
    <mergeCell ref="H151:I151"/>
    <mergeCell ref="J152:K152"/>
    <mergeCell ref="H152:I152"/>
    <mergeCell ref="B150:C150"/>
    <mergeCell ref="B151:C151"/>
    <mergeCell ref="B152:C152"/>
    <mergeCell ref="B147:C147"/>
    <mergeCell ref="B148:C148"/>
    <mergeCell ref="B149:C149"/>
    <mergeCell ref="B144:C144"/>
    <mergeCell ref="B145:C145"/>
    <mergeCell ref="B146:C146"/>
    <mergeCell ref="B141:C141"/>
    <mergeCell ref="B142:C142"/>
    <mergeCell ref="B143:C143"/>
    <mergeCell ref="H146:I146"/>
    <mergeCell ref="H147:I147"/>
    <mergeCell ref="H143:I143"/>
    <mergeCell ref="H144:I144"/>
    <mergeCell ref="H145:I145"/>
    <mergeCell ref="H148:I148"/>
    <mergeCell ref="H149:I149"/>
    <mergeCell ref="D131:E131"/>
    <mergeCell ref="D132:E132"/>
    <mergeCell ref="D144:E144"/>
    <mergeCell ref="D145:E145"/>
    <mergeCell ref="D146:E146"/>
    <mergeCell ref="F149:G149"/>
    <mergeCell ref="D149:E149"/>
    <mergeCell ref="F148:G148"/>
    <mergeCell ref="D140:E140"/>
    <mergeCell ref="D148:E148"/>
    <mergeCell ref="D142:E142"/>
    <mergeCell ref="D143:E143"/>
    <mergeCell ref="D147:E147"/>
    <mergeCell ref="F145:G145"/>
    <mergeCell ref="F146:G146"/>
    <mergeCell ref="F147:G147"/>
    <mergeCell ref="D141:E141"/>
    <mergeCell ref="B138:C138"/>
    <mergeCell ref="B139:C139"/>
    <mergeCell ref="B140:C140"/>
    <mergeCell ref="F133:G133"/>
    <mergeCell ref="F134:G134"/>
    <mergeCell ref="F135:G135"/>
    <mergeCell ref="F136:G136"/>
    <mergeCell ref="B137:C137"/>
    <mergeCell ref="B136:C136"/>
    <mergeCell ref="B135:C135"/>
    <mergeCell ref="F137:G137"/>
    <mergeCell ref="F138:G138"/>
    <mergeCell ref="F139:G139"/>
    <mergeCell ref="B133:C133"/>
    <mergeCell ref="B134:C134"/>
    <mergeCell ref="D133:E133"/>
    <mergeCell ref="D134:E134"/>
    <mergeCell ref="D135:E135"/>
    <mergeCell ref="D136:E136"/>
    <mergeCell ref="D137:E137"/>
    <mergeCell ref="D138:E138"/>
    <mergeCell ref="D139:E139"/>
    <mergeCell ref="B121:C121"/>
    <mergeCell ref="B122:C122"/>
    <mergeCell ref="B120:C120"/>
    <mergeCell ref="F121:G121"/>
    <mergeCell ref="F122:G122"/>
    <mergeCell ref="D120:E120"/>
    <mergeCell ref="B131:C131"/>
    <mergeCell ref="B132:C132"/>
    <mergeCell ref="B126:C126"/>
    <mergeCell ref="B127:C127"/>
    <mergeCell ref="B128:C128"/>
    <mergeCell ref="B129:C129"/>
    <mergeCell ref="B130:C130"/>
    <mergeCell ref="D123:E123"/>
    <mergeCell ref="D124:E124"/>
    <mergeCell ref="D125:E125"/>
    <mergeCell ref="D126:E126"/>
    <mergeCell ref="D127:E127"/>
    <mergeCell ref="D128:E128"/>
    <mergeCell ref="F132:G132"/>
    <mergeCell ref="D129:E129"/>
    <mergeCell ref="D130:E130"/>
    <mergeCell ref="B123:C123"/>
    <mergeCell ref="B124:C124"/>
    <mergeCell ref="B125:C125"/>
    <mergeCell ref="F123:G123"/>
    <mergeCell ref="F124:G124"/>
    <mergeCell ref="F125:G125"/>
    <mergeCell ref="F126:G126"/>
    <mergeCell ref="F127:G127"/>
    <mergeCell ref="F128:G128"/>
    <mergeCell ref="F129:G129"/>
    <mergeCell ref="B116:C116"/>
    <mergeCell ref="B117:C117"/>
    <mergeCell ref="B118:C118"/>
    <mergeCell ref="B119:C119"/>
    <mergeCell ref="B112:C112"/>
    <mergeCell ref="B113:C113"/>
    <mergeCell ref="B114:C114"/>
    <mergeCell ref="B115:C115"/>
    <mergeCell ref="F118:G118"/>
    <mergeCell ref="D116:E116"/>
    <mergeCell ref="D117:E117"/>
    <mergeCell ref="D119:E119"/>
    <mergeCell ref="F116:G116"/>
    <mergeCell ref="F117:G117"/>
    <mergeCell ref="F119:G119"/>
    <mergeCell ref="D121:E121"/>
    <mergeCell ref="D118:E118"/>
    <mergeCell ref="H116:I116"/>
    <mergeCell ref="H117:I117"/>
    <mergeCell ref="H118:I118"/>
    <mergeCell ref="H119:I119"/>
    <mergeCell ref="H120:I120"/>
    <mergeCell ref="H121:I121"/>
    <mergeCell ref="H122:I122"/>
    <mergeCell ref="D122:E122"/>
    <mergeCell ref="F120:G120"/>
    <mergeCell ref="E82:G82"/>
    <mergeCell ref="F112:G112"/>
    <mergeCell ref="F115:G115"/>
    <mergeCell ref="H108:I108"/>
    <mergeCell ref="H109:I109"/>
    <mergeCell ref="H110:I110"/>
    <mergeCell ref="H111:I111"/>
    <mergeCell ref="F107:G107"/>
    <mergeCell ref="F108:G108"/>
    <mergeCell ref="H113:I113"/>
    <mergeCell ref="H114:I114"/>
    <mergeCell ref="H115:I115"/>
    <mergeCell ref="H112:I112"/>
    <mergeCell ref="D108:E108"/>
    <mergeCell ref="D109:E109"/>
    <mergeCell ref="D110:E110"/>
    <mergeCell ref="D111:E111"/>
    <mergeCell ref="D115:E115"/>
    <mergeCell ref="D112:E112"/>
    <mergeCell ref="D113:E113"/>
    <mergeCell ref="D114:E114"/>
    <mergeCell ref="F113:G113"/>
    <mergeCell ref="F114:G114"/>
    <mergeCell ref="B106:C106"/>
    <mergeCell ref="B107:C107"/>
    <mergeCell ref="B108:C108"/>
    <mergeCell ref="B109:C109"/>
    <mergeCell ref="B110:C110"/>
    <mergeCell ref="B111:C111"/>
    <mergeCell ref="H106:I106"/>
    <mergeCell ref="F106:G106"/>
    <mergeCell ref="F104:G104"/>
    <mergeCell ref="F105:G105"/>
    <mergeCell ref="H107:I107"/>
    <mergeCell ref="D106:E106"/>
    <mergeCell ref="B105:C105"/>
    <mergeCell ref="D104:E104"/>
    <mergeCell ref="D105:E105"/>
    <mergeCell ref="D107:E107"/>
    <mergeCell ref="D10:E10"/>
    <mergeCell ref="D11:E11"/>
    <mergeCell ref="D12:E12"/>
    <mergeCell ref="D13:E13"/>
    <mergeCell ref="D14:E14"/>
    <mergeCell ref="B104:C104"/>
    <mergeCell ref="H104:I104"/>
    <mergeCell ref="H105:I105"/>
    <mergeCell ref="A76:D76"/>
    <mergeCell ref="E72:F72"/>
    <mergeCell ref="E73:F73"/>
    <mergeCell ref="E74:J74"/>
    <mergeCell ref="E75:J75"/>
    <mergeCell ref="E76:J76"/>
    <mergeCell ref="A100:A103"/>
    <mergeCell ref="D100:E103"/>
    <mergeCell ref="F100:G103"/>
    <mergeCell ref="H100:I103"/>
    <mergeCell ref="J100:K103"/>
    <mergeCell ref="B100:C103"/>
    <mergeCell ref="A72:D72"/>
    <mergeCell ref="A73:D73"/>
    <mergeCell ref="A74:D74"/>
    <mergeCell ref="A75:D75"/>
    <mergeCell ref="F68:J68"/>
    <mergeCell ref="A1:T1"/>
    <mergeCell ref="A10:C24"/>
    <mergeCell ref="A8:E8"/>
    <mergeCell ref="A9:E9"/>
    <mergeCell ref="D44:E44"/>
    <mergeCell ref="D46:E46"/>
    <mergeCell ref="D47:E47"/>
    <mergeCell ref="D48:E48"/>
    <mergeCell ref="D28:E28"/>
    <mergeCell ref="D29:E29"/>
    <mergeCell ref="A68:D68"/>
    <mergeCell ref="F67:J67"/>
    <mergeCell ref="H2:I2"/>
    <mergeCell ref="D20:E20"/>
    <mergeCell ref="D18:E18"/>
    <mergeCell ref="D19:E19"/>
    <mergeCell ref="D23:E23"/>
    <mergeCell ref="D24:E24"/>
    <mergeCell ref="D15:E15"/>
    <mergeCell ref="D16:E16"/>
    <mergeCell ref="D17:E17"/>
    <mergeCell ref="D21:E21"/>
    <mergeCell ref="B2:G2"/>
    <mergeCell ref="A69:D69"/>
    <mergeCell ref="A32:D33"/>
    <mergeCell ref="A36:E36"/>
    <mergeCell ref="A34:E34"/>
    <mergeCell ref="A35:E35"/>
    <mergeCell ref="D22:E22"/>
    <mergeCell ref="A30:D31"/>
    <mergeCell ref="A25:E25"/>
    <mergeCell ref="A26:E26"/>
    <mergeCell ref="A27:E27"/>
    <mergeCell ref="A28:C29"/>
    <mergeCell ref="A67:D67"/>
    <mergeCell ref="D49:E49"/>
    <mergeCell ref="D50:E50"/>
  </mergeCells>
  <conditionalFormatting sqref="F28:T31 F36:T36">
    <cfRule type="iconSet" priority="49">
      <iconSet iconSet="3Symbols2" reverse="1">
        <cfvo type="percent" val="0"/>
        <cfvo type="num" val="95"/>
        <cfvo type="num" val="99"/>
      </iconSet>
    </cfRule>
  </conditionalFormatting>
  <conditionalFormatting sqref="F32:T33">
    <cfRule type="iconSet" priority="45">
      <iconSet iconSet="3Symbols2" reverse="1">
        <cfvo type="percent" val="0"/>
        <cfvo type="num" val="95"/>
        <cfvo type="num" val="99"/>
      </iconSet>
    </cfRule>
  </conditionalFormatting>
  <conditionalFormatting sqref="F37:T37">
    <cfRule type="iconSet" priority="43">
      <iconSet iconSet="3Symbols2" reverse="1">
        <cfvo type="percent" val="0"/>
        <cfvo type="num" val="95"/>
        <cfvo type="num" val="99"/>
      </iconSet>
    </cfRule>
  </conditionalFormatting>
  <conditionalFormatting sqref="E67">
    <cfRule type="iconSet" priority="37">
      <iconSet iconSet="3Symbols2">
        <cfvo type="percent" val="0"/>
        <cfvo type="num" val="0.94"/>
        <cfvo type="num" val="0.95"/>
      </iconSet>
    </cfRule>
  </conditionalFormatting>
  <conditionalFormatting sqref="F9:H12">
    <cfRule type="containsBlanks" dxfId="31" priority="55">
      <formula>LEN(TRIM(F9))=0</formula>
    </cfRule>
  </conditionalFormatting>
  <conditionalFormatting sqref="F9">
    <cfRule type="expression" dxfId="30" priority="35">
      <formula>IF(AND(F9&gt;=G9,NOT(ISBLANK(F9)),NOT(ISBLANK(G9))),TRUE,FALSE)</formula>
    </cfRule>
  </conditionalFormatting>
  <conditionalFormatting sqref="G9">
    <cfRule type="expression" dxfId="29" priority="15">
      <formula>IF(AND(NOT(ISBLANK(G9)),OR(G9&lt;=F9,ISBLANK(F9))),TRUE,FALSE)</formula>
    </cfRule>
    <cfRule type="expression" dxfId="28" priority="33">
      <formula>IF(AND(G9&gt;=H9,NOT(ISBLANK(G9)),NOT(ISBLANK(H9))),TRUE,FALSE)</formula>
    </cfRule>
  </conditionalFormatting>
  <conditionalFormatting sqref="H9">
    <cfRule type="expression" dxfId="27" priority="14">
      <formula>IF(AND(NOT(ISBLANK(H9)),OR(H9&lt;=G9,ISBLANK(G9))),TRUE,FALSE)</formula>
    </cfRule>
    <cfRule type="expression" dxfId="26" priority="32">
      <formula>IF(AND(H9&gt;=I9,NOT(ISBLANK(H9)),NOT(ISBLANK(I9))),TRUE,FALSE)</formula>
    </cfRule>
  </conditionalFormatting>
  <conditionalFormatting sqref="H2:I2">
    <cfRule type="containsBlanks" dxfId="25" priority="31">
      <formula>LEN(TRIM(H2))=0</formula>
    </cfRule>
  </conditionalFormatting>
  <conditionalFormatting sqref="I9">
    <cfRule type="expression" dxfId="24" priority="16">
      <formula>IF(AND(NOT(ISBLANK(I9)),OR(I9&lt;=H9,ISBLANK(H9))),TRUE,FALSE)</formula>
    </cfRule>
    <cfRule type="expression" dxfId="23" priority="30">
      <formula>IF(AND(I9&gt;=J9,NOT(ISBLANK(I9)),NOT(ISBLANK(J9))),TRUE,FALSE)</formula>
    </cfRule>
  </conditionalFormatting>
  <conditionalFormatting sqref="J9">
    <cfRule type="expression" dxfId="22" priority="13">
      <formula>IF(AND(NOT(ISBLANK(J9)),OR(J9&lt;=I9,ISBLANK(I9))),TRUE,FALSE)</formula>
    </cfRule>
    <cfRule type="expression" dxfId="21" priority="29">
      <formula>IF(AND(J9&gt;=K9,NOT(ISBLANK(J9)),NOT(ISBLANK(K9))),TRUE,FALSE)</formula>
    </cfRule>
  </conditionalFormatting>
  <conditionalFormatting sqref="K9">
    <cfRule type="expression" dxfId="20" priority="12">
      <formula>IF(AND(NOT(ISBLANK(K9)),OR(K9&lt;=J9,ISBLANK(J9))),TRUE,FALSE)</formula>
    </cfRule>
    <cfRule type="expression" dxfId="19" priority="28">
      <formula>IF(AND(K9&gt;=L9,NOT(ISBLANK(K9)),NOT(ISBLANK(L9))),TRUE,FALSE)</formula>
    </cfRule>
  </conditionalFormatting>
  <conditionalFormatting sqref="L9">
    <cfRule type="expression" dxfId="18" priority="11">
      <formula>IF(AND(NOT(ISBLANK(L9)),OR(L9&lt;=K9,ISBLANK(K9))),TRUE,FALSE)</formula>
    </cfRule>
    <cfRule type="expression" dxfId="17" priority="27">
      <formula>IF(AND(L9&gt;=M9,NOT(ISBLANK(L9)),NOT(ISBLANK(M9))),TRUE,FALSE)</formula>
    </cfRule>
  </conditionalFormatting>
  <conditionalFormatting sqref="M9">
    <cfRule type="expression" dxfId="16" priority="10">
      <formula>IF(AND(NOT(ISBLANK(M9)),OR(M9&lt;=L9,ISBLANK(L9))),TRUE,FALSE)</formula>
    </cfRule>
    <cfRule type="expression" dxfId="15" priority="26">
      <formula>IF(AND(M9&gt;=N9,NOT(ISBLANK(M9)),NOT(ISBLANK(N9))),TRUE,FALSE)</formula>
    </cfRule>
  </conditionalFormatting>
  <conditionalFormatting sqref="N9">
    <cfRule type="expression" dxfId="14" priority="9">
      <formula>IF(AND(NOT(ISBLANK(N9)),OR(N9&lt;=M9,ISBLANK(M9))),TRUE,FALSE)</formula>
    </cfRule>
    <cfRule type="expression" dxfId="13" priority="25">
      <formula>IF(AND(N9&gt;=O9,NOT(ISBLANK(N9)),NOT(ISBLANK(O9))),TRUE,FALSE)</formula>
    </cfRule>
  </conditionalFormatting>
  <conditionalFormatting sqref="O9">
    <cfRule type="expression" dxfId="12" priority="6">
      <formula>IF(AND(NOT(ISBLANK(O9)),OR(O9&lt;=N9,ISBLANK(N9))),TRUE,FALSE)</formula>
    </cfRule>
    <cfRule type="expression" dxfId="11" priority="24">
      <formula>IF(AND(O9&gt;=P9,NOT(ISBLANK(O9)),NOT(ISBLANK(P9))),TRUE,FALSE)</formula>
    </cfRule>
  </conditionalFormatting>
  <conditionalFormatting sqref="P9">
    <cfRule type="expression" dxfId="10" priority="5">
      <formula>IF(AND(NOT(ISBLANK(P9)),OR(P9&lt;=O9,ISBLANK(O9))),TRUE,FALSE)</formula>
    </cfRule>
    <cfRule type="expression" dxfId="9" priority="23">
      <formula>IF(AND(P9&gt;=Q9,NOT(ISBLANK(P9)),NOT(ISBLANK(Q9))),TRUE,FALSE)</formula>
    </cfRule>
  </conditionalFormatting>
  <conditionalFormatting sqref="Q9">
    <cfRule type="expression" dxfId="8" priority="4">
      <formula>IF(AND(NOT(ISBLANK(Q9)),OR(Q9&lt;=P9,ISBLANK(P9))),TRUE,FALSE)</formula>
    </cfRule>
    <cfRule type="expression" dxfId="7" priority="22">
      <formula>IF(AND(Q9&gt;=R9,NOT(ISBLANK(Q9)),NOT(ISBLANK(R9))),TRUE,FALSE)</formula>
    </cfRule>
  </conditionalFormatting>
  <conditionalFormatting sqref="R9">
    <cfRule type="expression" dxfId="6" priority="3">
      <formula>IF(AND(NOT(ISBLANK(R9)),OR(R9&lt;=Q9,ISBLANK(Q9))),TRUE,FALSE)</formula>
    </cfRule>
    <cfRule type="expression" dxfId="5" priority="21">
      <formula>IF(AND(R9&gt;=S9,NOT(ISBLANK(R9)),NOT(ISBLANK(S9))),TRUE,FALSE)</formula>
    </cfRule>
  </conditionalFormatting>
  <conditionalFormatting sqref="S9">
    <cfRule type="expression" dxfId="4" priority="2">
      <formula>IF(AND(NOT(ISBLANK(S9)),OR(S9&lt;=R9,ISBLANK(R9))),TRUE,FALSE)</formula>
    </cfRule>
    <cfRule type="expression" dxfId="3" priority="20">
      <formula>IF(AND(R9&gt;=S9,NOT(ISBLANK(R9)),NOT(ISBLANK(S9))),TRUE,FALSE)</formula>
    </cfRule>
  </conditionalFormatting>
  <conditionalFormatting sqref="V10:V13">
    <cfRule type="aboveAverage" dxfId="2" priority="19" aboveAverage="0" stdDev="2"/>
  </conditionalFormatting>
  <conditionalFormatting sqref="T9">
    <cfRule type="expression" dxfId="1" priority="1">
      <formula>IF(AND(NOT(ISBLANK(T9)),OR(T9&lt;=S9,ISBLANK(S9))),TRUE,FALSE)</formula>
    </cfRule>
  </conditionalFormatting>
  <dataValidations count="2">
    <dataValidation type="decimal" operator="greaterThanOrEqual" showInputMessage="1" showErrorMessage="1" errorTitle="Введите число" error="Для исключения случайных ошибок введите действительное число &gt;=0" promptTitle="Введите число" sqref="H2:I2">
      <formula1>0</formula1>
    </dataValidation>
    <dataValidation type="decimal" operator="notEqual" allowBlank="1" showInputMessage="1" showErrorMessage="1" errorTitle="ОШИБКА ВВОДА" error="введите число." sqref="F9:T24">
      <formula1>-9.99999999999999E+36</formula1>
    </dataValidation>
  </dataValidations>
  <hyperlinks>
    <hyperlink ref="A1:T1" r:id="rId1" display="https://rosakkreditatsiya-forum.ru/viewtopic.php?t=147"/>
    <hyperlink ref="A1" r:id="rId2"/>
  </hyperlinks>
  <pageMargins left="0.7" right="0.7" top="0.75" bottom="0.75" header="0.3" footer="0.3"/>
  <pageSetup paperSize="9" orientation="portrait" r:id="rId3"/>
  <drawing r:id="rId4"/>
  <legacyDrawing r:id="rId5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44" id="{33F1794B-8B56-4A1B-A345-9674FBAD02C5}">
            <x14:iconSet iconSet="5Rating" custom="1">
              <x14:cfvo type="percent">
                <xm:f>0</xm:f>
              </x14:cfvo>
              <x14:cfvo type="num">
                <xm:f>-98.9998999999998</xm:f>
              </x14:cfvo>
              <x14:cfvo type="num" gte="0">
                <xm:f>-95</xm:f>
              </x14:cfvo>
              <x14:cfvo type="num">
                <xm:f>95</xm:f>
              </x14:cfvo>
              <x14:cfvo type="num">
                <xm:f>99</xm:f>
              </x14:cfvo>
              <x14:cfIcon iconSet="3Symbols2" iconId="0"/>
              <x14:cfIcon iconSet="3Symbols2" iconId="1"/>
              <x14:cfIcon iconSet="3Symbols2" iconId="2"/>
              <x14:cfIcon iconSet="3Symbols2" iconId="1"/>
              <x14:cfIcon iconSet="3Symbols2" iconId="0"/>
            </x14:iconSet>
          </x14:cfRule>
          <xm:sqref>F34:T35</xm:sqref>
        </x14:conditionalFormatting>
        <x14:conditionalFormatting xmlns:xm="http://schemas.microsoft.com/office/excel/2006/main">
          <x14:cfRule type="iconSet" priority="50" id="{EF68936C-A0EA-4CDB-99FD-FC45E43A4CE3}">
            <x14:iconSet iconSet="3Symbols2" custom="1">
              <x14:cfvo type="percent">
                <xm:f>0</xm:f>
              </x14:cfvo>
              <x14:cfvo type="num">
                <xm:f>90</xm:f>
              </x14:cfvo>
              <x14:cfvo type="num">
                <xm:f>95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E68:E69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>
    <tabColor theme="0" tint="-0.499984740745262"/>
  </sheetPr>
  <dimension ref="A1:AK319"/>
  <sheetViews>
    <sheetView topLeftCell="A94" workbookViewId="0">
      <selection activeCell="I48" sqref="I48"/>
    </sheetView>
  </sheetViews>
  <sheetFormatPr defaultRowHeight="15"/>
  <cols>
    <col min="1" max="3" width="9.140625" style="221"/>
    <col min="4" max="4" width="9.5703125" style="221" bestFit="1" customWidth="1"/>
    <col min="5" max="7" width="9.140625" style="221"/>
    <col min="8" max="8" width="37.85546875" style="221" customWidth="1"/>
    <col min="9" max="9" width="12.140625" style="221" bestFit="1" customWidth="1"/>
    <col min="10" max="10" width="12.7109375" style="221" bestFit="1" customWidth="1"/>
    <col min="11" max="11" width="9.28515625" style="221" bestFit="1" customWidth="1"/>
    <col min="12" max="12" width="9.140625" style="221"/>
    <col min="13" max="13" width="12" style="221" bestFit="1" customWidth="1"/>
    <col min="14" max="14" width="9.140625" style="221"/>
    <col min="15" max="15" width="11.28515625" style="221" customWidth="1"/>
    <col min="16" max="19" width="9.140625" style="221"/>
    <col min="20" max="20" width="12.7109375" style="221" customWidth="1"/>
    <col min="21" max="21" width="17.28515625" style="221" bestFit="1" customWidth="1"/>
    <col min="22" max="22" width="12.42578125" style="221" bestFit="1" customWidth="1"/>
    <col min="23" max="24" width="9.42578125" style="221" bestFit="1" customWidth="1"/>
    <col min="25" max="25" width="10.5703125" style="221" bestFit="1" customWidth="1"/>
    <col min="26" max="26" width="20.5703125" style="221" customWidth="1"/>
    <col min="27" max="27" width="11.28515625" style="221" bestFit="1" customWidth="1"/>
    <col min="28" max="28" width="9.28515625" style="221" bestFit="1" customWidth="1"/>
    <col min="29" max="29" width="15.28515625" style="221" customWidth="1"/>
    <col min="30" max="30" width="15.28515625" style="221" bestFit="1" customWidth="1"/>
    <col min="31" max="34" width="9.140625" style="221"/>
    <col min="35" max="35" width="25" style="221" customWidth="1"/>
    <col min="36" max="16384" width="9.140625" style="221"/>
  </cols>
  <sheetData>
    <row r="1" spans="1:37" ht="15.75">
      <c r="S1" s="222"/>
      <c r="T1" s="223"/>
      <c r="U1" s="219"/>
      <c r="V1" s="240"/>
      <c r="W1" s="240"/>
      <c r="X1" s="240"/>
      <c r="Y1" s="240"/>
      <c r="Z1" s="241">
        <v>43138.977175925924</v>
      </c>
      <c r="AA1" s="240"/>
      <c r="AB1" s="242"/>
      <c r="AC1" s="242"/>
      <c r="AD1" s="222"/>
      <c r="AE1" s="243"/>
      <c r="AF1" s="247">
        <v>1</v>
      </c>
      <c r="AG1" s="209"/>
      <c r="AH1" s="224"/>
      <c r="AI1" s="225" t="e">
        <f ca="1">Today_time()</f>
        <v>#NAME?</v>
      </c>
      <c r="AJ1" s="226"/>
      <c r="AK1" s="226"/>
    </row>
    <row r="2" spans="1:37" ht="15.75">
      <c r="S2" s="222"/>
      <c r="T2" s="222"/>
      <c r="U2" s="218"/>
      <c r="V2" s="220"/>
      <c r="W2" s="220"/>
      <c r="X2" s="240"/>
      <c r="Y2" s="240"/>
      <c r="Z2" s="244"/>
      <c r="AA2" s="240"/>
      <c r="AB2" s="240"/>
      <c r="AC2" s="245"/>
      <c r="AD2" s="227"/>
      <c r="AE2" s="217"/>
      <c r="AF2" s="197"/>
      <c r="AG2" s="197"/>
    </row>
    <row r="3" spans="1:37"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</row>
    <row r="4" spans="1:37"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</row>
    <row r="5" spans="1:37">
      <c r="X5" s="222"/>
      <c r="Y5" s="222"/>
      <c r="Z5" s="222"/>
      <c r="AA5" s="222"/>
      <c r="AB5" s="222"/>
      <c r="AC5" s="246"/>
      <c r="AD5" s="246"/>
      <c r="AE5" s="222"/>
    </row>
    <row r="9" spans="1:37">
      <c r="I9" s="221">
        <v>1</v>
      </c>
      <c r="J9" s="221">
        <v>2</v>
      </c>
      <c r="K9" s="221">
        <v>3</v>
      </c>
      <c r="L9" s="221">
        <v>4</v>
      </c>
      <c r="M9" s="221">
        <v>5</v>
      </c>
      <c r="N9" s="221">
        <v>6</v>
      </c>
      <c r="O9" s="221">
        <v>7</v>
      </c>
      <c r="P9" s="221">
        <v>8</v>
      </c>
      <c r="Q9" s="221">
        <v>9</v>
      </c>
      <c r="R9" s="221">
        <v>10</v>
      </c>
      <c r="S9" s="221">
        <v>11</v>
      </c>
      <c r="T9" s="221">
        <v>12</v>
      </c>
      <c r="U9" s="221">
        <v>13</v>
      </c>
      <c r="V9" s="221">
        <v>14</v>
      </c>
      <c r="W9" s="221">
        <v>15</v>
      </c>
    </row>
    <row r="10" spans="1:37">
      <c r="A10" s="221" t="s">
        <v>106</v>
      </c>
      <c r="B10" s="228">
        <f>AVERAGE(данные!F9:T9)</f>
        <v>10.222222222222221</v>
      </c>
      <c r="G10" s="221" t="s">
        <v>74</v>
      </c>
      <c r="I10" s="221" t="e">
        <f ca="1">IF(AND(ISNUMBER(данные!$F$9),(ISNUMBER(I13))),данные!F9,NA())</f>
        <v>#N/A</v>
      </c>
      <c r="J10" s="221" t="e">
        <f ca="1">IF(AND(ISNUMBER(данные!$F$9),(ISNUMBER(J13))),данные!G9,NA())</f>
        <v>#N/A</v>
      </c>
      <c r="K10" s="221" t="e">
        <f ca="1">IF(AND(ISNUMBER(данные!$F$9),(ISNUMBER(K13))),данные!H9,NA())</f>
        <v>#N/A</v>
      </c>
      <c r="L10" s="221" t="e">
        <f ca="1">IF(AND(ISNUMBER(данные!$F$9),(ISNUMBER(L13))),данные!I9,NA())</f>
        <v>#N/A</v>
      </c>
      <c r="M10" s="221" t="e">
        <f ca="1">IF(AND(ISNUMBER(данные!$F$9),(ISNUMBER(M13))),данные!J9,NA())</f>
        <v>#N/A</v>
      </c>
      <c r="N10" s="221" t="e">
        <f ca="1">IF(AND(ISNUMBER(данные!$F$9),(ISNUMBER(N13))),данные!K9,NA())</f>
        <v>#N/A</v>
      </c>
      <c r="O10" s="221" t="e">
        <f ca="1">IF(AND(ISNUMBER(данные!$F$9),(ISNUMBER(O13))),данные!L9,NA())</f>
        <v>#N/A</v>
      </c>
      <c r="P10" s="221" t="e">
        <f ca="1">IF(AND(ISNUMBER(данные!$F$9),(ISNUMBER(P13))),данные!M9,NA())</f>
        <v>#N/A</v>
      </c>
      <c r="Q10" s="221" t="e">
        <f ca="1">IF(AND(ISNUMBER(данные!$F$9),(ISNUMBER(Q13))),данные!N9,NA())</f>
        <v>#N/A</v>
      </c>
      <c r="R10" s="221" t="e">
        <f ca="1">IF(AND(ISNUMBER(данные!$F$9),(ISNUMBER(R13))),данные!O9,NA())</f>
        <v>#N/A</v>
      </c>
      <c r="S10" s="221" t="e">
        <f>IF(AND(ISNUMBER(данные!$F$9),(ISNUMBER(S13))),данные!P9,NA())</f>
        <v>#N/A</v>
      </c>
      <c r="T10" s="221" t="e">
        <f>IF(AND(ISNUMBER(данные!$F$9),(ISNUMBER(T13))),данные!Q9,NA())</f>
        <v>#N/A</v>
      </c>
      <c r="U10" s="221" t="e">
        <f>IF(AND(ISNUMBER(данные!$F$9),(ISNUMBER(U13))),данные!R9,NA())</f>
        <v>#N/A</v>
      </c>
      <c r="V10" s="221" t="e">
        <f>IF(AND(ISNUMBER(данные!$F$9),(ISNUMBER(V13))),данные!S9,NA())</f>
        <v>#N/A</v>
      </c>
      <c r="W10" s="221" t="e">
        <f>IF(AND(ISNUMBER(данные!$F$9),(ISNUMBER(W13))),данные!T9,NA())</f>
        <v>#N/A</v>
      </c>
    </row>
    <row r="11" spans="1:37">
      <c r="A11" s="221" t="s">
        <v>107</v>
      </c>
      <c r="B11" s="228">
        <f>AVERAGE(данные!F25:T25)</f>
        <v>0.15414814814814815</v>
      </c>
      <c r="C11" s="229" t="s">
        <v>109</v>
      </c>
      <c r="D11" s="230">
        <v>9.9000000000000007E+99</v>
      </c>
      <c r="G11" s="221" t="s">
        <v>19</v>
      </c>
      <c r="I11" s="221">
        <f>COUNT(I96:I110)</f>
        <v>3</v>
      </c>
      <c r="J11" s="221">
        <f t="shared" ref="J11:W11" si="0">COUNT(J96:J110)</f>
        <v>3</v>
      </c>
      <c r="K11" s="221">
        <f t="shared" si="0"/>
        <v>3</v>
      </c>
      <c r="L11" s="221">
        <f t="shared" si="0"/>
        <v>3</v>
      </c>
      <c r="M11" s="221">
        <f t="shared" si="0"/>
        <v>3</v>
      </c>
      <c r="N11" s="221">
        <f t="shared" si="0"/>
        <v>3</v>
      </c>
      <c r="O11" s="221">
        <f t="shared" si="0"/>
        <v>3</v>
      </c>
      <c r="P11" s="221">
        <f t="shared" si="0"/>
        <v>3</v>
      </c>
      <c r="Q11" s="221">
        <f t="shared" si="0"/>
        <v>3</v>
      </c>
      <c r="R11" s="221">
        <f t="shared" si="0"/>
        <v>0</v>
      </c>
      <c r="S11" s="221">
        <f t="shared" si="0"/>
        <v>0</v>
      </c>
      <c r="T11" s="221">
        <f t="shared" si="0"/>
        <v>0</v>
      </c>
      <c r="U11" s="221">
        <f t="shared" si="0"/>
        <v>0</v>
      </c>
      <c r="V11" s="221">
        <f t="shared" si="0"/>
        <v>0</v>
      </c>
      <c r="W11" s="221">
        <f t="shared" si="0"/>
        <v>0</v>
      </c>
    </row>
    <row r="12" spans="1:37">
      <c r="A12" s="221" t="s">
        <v>108</v>
      </c>
      <c r="B12" s="221" t="e">
        <f ca="1">I14</f>
        <v>#N/A</v>
      </c>
      <c r="C12" s="221">
        <v>1</v>
      </c>
      <c r="D12" s="221" t="e">
        <f t="shared" ref="D12:D43" ca="1" si="1">_xlfn.CONFIDENCE.NORM(0.05,$B$12,C12)</f>
        <v>#NAME?</v>
      </c>
      <c r="G12" s="221" t="s">
        <v>20</v>
      </c>
      <c r="I12" s="221">
        <f>AVERAGE(данные!F10:F24)</f>
        <v>0</v>
      </c>
      <c r="J12" s="221">
        <f>AVERAGE(данные!G10:G24)</f>
        <v>1.6666666666666666E-2</v>
      </c>
      <c r="K12" s="221">
        <f>AVERAGE(данные!H10:H24)</f>
        <v>5.4666666666666669E-2</v>
      </c>
      <c r="L12" s="221">
        <f>AVERAGE(данные!I10:I24)</f>
        <v>9.6000000000000016E-2</v>
      </c>
      <c r="M12" s="221">
        <f>AVERAGE(данные!J10:J24)</f>
        <v>0.11633333333333334</v>
      </c>
      <c r="N12" s="221">
        <f>AVERAGE(данные!K10:K24)</f>
        <v>0.17</v>
      </c>
      <c r="O12" s="221">
        <f>AVERAGE(данные!L10:L24)</f>
        <v>0.24966666666666668</v>
      </c>
      <c r="P12" s="221">
        <f>AVERAGE(данные!M10:M24)</f>
        <v>0.31033333333333335</v>
      </c>
      <c r="Q12" s="221">
        <f>AVERAGE(данные!N10:N24)</f>
        <v>0.37366666666666665</v>
      </c>
      <c r="R12" s="221" t="e">
        <f>AVERAGE(данные!O10:O24)</f>
        <v>#DIV/0!</v>
      </c>
      <c r="S12" s="221" t="e">
        <f>AVERAGE(данные!P10:P24)</f>
        <v>#DIV/0!</v>
      </c>
      <c r="T12" s="221" t="e">
        <f>AVERAGE(данные!Q10:Q24)</f>
        <v>#DIV/0!</v>
      </c>
      <c r="U12" s="221" t="e">
        <f>AVERAGE(данные!R10:R24)</f>
        <v>#DIV/0!</v>
      </c>
      <c r="V12" s="221" t="e">
        <f>AVERAGE(данные!S10:S24)</f>
        <v>#DIV/0!</v>
      </c>
      <c r="W12" s="221" t="e">
        <f>AVERAGE(данные!T10:T24)</f>
        <v>#DIV/0!</v>
      </c>
    </row>
    <row r="13" spans="1:37">
      <c r="B13" s="221">
        <f>B11/100</f>
        <v>1.5414814814814813E-3</v>
      </c>
      <c r="C13" s="221">
        <v>2</v>
      </c>
      <c r="D13" s="221" t="e">
        <f t="shared" ca="1" si="1"/>
        <v>#NAME?</v>
      </c>
      <c r="G13" s="221" t="s">
        <v>21</v>
      </c>
      <c r="I13" s="221" t="e">
        <f ca="1">IFERROR(_xlfn.STDEV.S(данные!F10:F24),NA())</f>
        <v>#N/A</v>
      </c>
      <c r="J13" s="221" t="e">
        <f ca="1">IFERROR(_xlfn.STDEV.S(данные!G10:G24),NA())</f>
        <v>#N/A</v>
      </c>
      <c r="K13" s="221" t="e">
        <f ca="1">IFERROR(_xlfn.STDEV.S(данные!H10:H24),NA())</f>
        <v>#N/A</v>
      </c>
      <c r="L13" s="221" t="e">
        <f ca="1">IFERROR(_xlfn.STDEV.S(данные!I10:I24),NA())</f>
        <v>#N/A</v>
      </c>
      <c r="M13" s="221" t="e">
        <f ca="1">IFERROR(_xlfn.STDEV.S(данные!J10:J24),NA())</f>
        <v>#N/A</v>
      </c>
      <c r="N13" s="221" t="e">
        <f ca="1">IFERROR(_xlfn.STDEV.S(данные!K10:K24),NA())</f>
        <v>#N/A</v>
      </c>
      <c r="O13" s="221" t="e">
        <f ca="1">IFERROR(_xlfn.STDEV.S(данные!L10:L24),NA())</f>
        <v>#N/A</v>
      </c>
      <c r="P13" s="221" t="e">
        <f ca="1">IFERROR(_xlfn.STDEV.S(данные!M10:M24),NA())</f>
        <v>#N/A</v>
      </c>
      <c r="Q13" s="221" t="e">
        <f ca="1">IFERROR(_xlfn.STDEV.S(данные!N10:N24),NA())</f>
        <v>#N/A</v>
      </c>
      <c r="R13" s="221" t="e">
        <f ca="1">IFERROR(_xlfn.STDEV.S(данные!O10:O24),NA())</f>
        <v>#N/A</v>
      </c>
      <c r="S13" s="221" t="e">
        <f>IFERROR(_xlfn.STDEV.S(данные!P10:P24),NA())</f>
        <v>#N/A</v>
      </c>
      <c r="T13" s="221" t="e">
        <f>IFERROR(_xlfn.STDEV.S(данные!Q10:Q24),NA())</f>
        <v>#N/A</v>
      </c>
      <c r="U13" s="221" t="e">
        <f>IFERROR(_xlfn.STDEV.S(данные!R10:R24),NA())</f>
        <v>#N/A</v>
      </c>
      <c r="V13" s="221" t="e">
        <f>IFERROR(_xlfn.STDEV.S(данные!S10:S24),NA())</f>
        <v>#N/A</v>
      </c>
      <c r="W13" s="221" t="e">
        <f>IFERROR(_xlfn.STDEV.S(данные!T10:T24),NA())</f>
        <v>#N/A</v>
      </c>
      <c r="AA13" s="231"/>
      <c r="AB13" s="232"/>
      <c r="AC13" s="233"/>
      <c r="AD13" s="228"/>
      <c r="AE13" s="228"/>
      <c r="AF13" s="228"/>
      <c r="AG13" s="228"/>
      <c r="AI13" s="228"/>
    </row>
    <row r="14" spans="1:37">
      <c r="B14" s="221">
        <f ca="1">MATCH(B13,D11:D63,-1)</f>
        <v>1</v>
      </c>
      <c r="C14" s="221">
        <v>3</v>
      </c>
      <c r="D14" s="221" t="e">
        <f t="shared" ca="1" si="1"/>
        <v>#NAME?</v>
      </c>
      <c r="H14" s="221" t="s">
        <v>75</v>
      </c>
      <c r="I14" s="221" t="e">
        <f ca="1">AVERAGE(OFFSET(I13,0,0,1,I82))</f>
        <v>#N/A</v>
      </c>
      <c r="L14" s="221" t="s">
        <v>76</v>
      </c>
      <c r="M14" s="221" t="e">
        <f t="array" aca="1" ref="M14:N14" ca="1">LINEST(OFFSET(I13,0,0,1,I82),OFFSET(I12,0,0,1,I82),0)</f>
        <v>#VALUE!</v>
      </c>
      <c r="N14" s="221" t="e">
        <f ca="1"/>
        <v>#VALUE!</v>
      </c>
      <c r="P14" s="221" t="s">
        <v>77</v>
      </c>
      <c r="Q14" s="228" t="e">
        <f t="array" aca="1" ref="Q14:R14" ca="1">LINEST(OFFSET(I13,0,0,1,I82),OFFSET(I12,0,0,1,I82)^{1})</f>
        <v>#VALUE!</v>
      </c>
      <c r="R14" s="221" t="e">
        <f ca="1"/>
        <v>#VALUE!</v>
      </c>
      <c r="T14" s="221" t="s">
        <v>78</v>
      </c>
      <c r="U14" s="221" t="e">
        <f t="array" aca="1" ref="U14:W14" ca="1">LINEST(OFFSET(I13,0,0,1,I82),OFFSET(I12,0,0,1,I82)^{1;2})</f>
        <v>#VALUE!</v>
      </c>
      <c r="V14" s="221" t="e">
        <f ca="1"/>
        <v>#VALUE!</v>
      </c>
      <c r="W14" s="221" t="e">
        <f ca="1"/>
        <v>#VALUE!</v>
      </c>
    </row>
    <row r="15" spans="1:37">
      <c r="B15" s="221">
        <f ca="1">OFFSET(C11,B14,0)</f>
        <v>1</v>
      </c>
      <c r="C15" s="221">
        <v>4</v>
      </c>
      <c r="D15" s="221" t="e">
        <f t="shared" ca="1" si="1"/>
        <v>#NAME?</v>
      </c>
    </row>
    <row r="16" spans="1:37">
      <c r="C16" s="221">
        <v>5</v>
      </c>
      <c r="D16" s="221" t="e">
        <f t="shared" ca="1" si="1"/>
        <v>#NAME?</v>
      </c>
      <c r="I16" s="234" t="e">
        <f ca="1">I12*Q14+R14</f>
        <v>#VALUE!</v>
      </c>
      <c r="J16" s="221" t="e">
        <f ca="1">J12*Q14+R14</f>
        <v>#VALUE!</v>
      </c>
    </row>
    <row r="17" spans="3:23">
      <c r="C17" s="221">
        <v>6</v>
      </c>
      <c r="D17" s="221" t="e">
        <f t="shared" ca="1" si="1"/>
        <v>#NAME?</v>
      </c>
    </row>
    <row r="18" spans="3:23">
      <c r="C18" s="221">
        <v>7</v>
      </c>
      <c r="D18" s="221" t="e">
        <f t="shared" ca="1" si="1"/>
        <v>#NAME?</v>
      </c>
    </row>
    <row r="19" spans="3:23">
      <c r="C19" s="221">
        <v>8</v>
      </c>
      <c r="D19" s="221" t="e">
        <f t="shared" ca="1" si="1"/>
        <v>#NAME?</v>
      </c>
      <c r="G19" s="221" t="s">
        <v>79</v>
      </c>
      <c r="I19" s="221" t="e">
        <f ca="1">$I$14</f>
        <v>#N/A</v>
      </c>
      <c r="J19" s="221" t="e">
        <f t="shared" ref="J19:W19" ca="1" si="2">$I$14</f>
        <v>#N/A</v>
      </c>
      <c r="K19" s="221" t="e">
        <f t="shared" ca="1" si="2"/>
        <v>#N/A</v>
      </c>
      <c r="L19" s="221" t="e">
        <f t="shared" ca="1" si="2"/>
        <v>#N/A</v>
      </c>
      <c r="M19" s="221" t="e">
        <f t="shared" ca="1" si="2"/>
        <v>#N/A</v>
      </c>
      <c r="N19" s="221" t="e">
        <f t="shared" ca="1" si="2"/>
        <v>#N/A</v>
      </c>
      <c r="O19" s="221" t="e">
        <f t="shared" ca="1" si="2"/>
        <v>#N/A</v>
      </c>
      <c r="P19" s="221" t="e">
        <f t="shared" ca="1" si="2"/>
        <v>#N/A</v>
      </c>
      <c r="Q19" s="221" t="e">
        <f t="shared" ca="1" si="2"/>
        <v>#N/A</v>
      </c>
      <c r="R19" s="221" t="e">
        <f t="shared" ca="1" si="2"/>
        <v>#N/A</v>
      </c>
      <c r="S19" s="221" t="e">
        <f t="shared" ca="1" si="2"/>
        <v>#N/A</v>
      </c>
      <c r="T19" s="221" t="e">
        <f t="shared" ca="1" si="2"/>
        <v>#N/A</v>
      </c>
      <c r="U19" s="221" t="e">
        <f t="shared" ca="1" si="2"/>
        <v>#N/A</v>
      </c>
      <c r="V19" s="221" t="e">
        <f t="shared" ca="1" si="2"/>
        <v>#N/A</v>
      </c>
      <c r="W19" s="221" t="e">
        <f t="shared" ca="1" si="2"/>
        <v>#N/A</v>
      </c>
    </row>
    <row r="20" spans="3:23">
      <c r="C20" s="221">
        <v>9</v>
      </c>
      <c r="D20" s="221" t="e">
        <f t="shared" ca="1" si="1"/>
        <v>#NAME?</v>
      </c>
      <c r="G20" s="221" t="s">
        <v>98</v>
      </c>
      <c r="I20" s="221" t="e">
        <f ca="1">I12*$M$14</f>
        <v>#VALUE!</v>
      </c>
      <c r="J20" s="221" t="e">
        <f t="shared" ref="J20:W20" ca="1" si="3">J12*$M$14</f>
        <v>#VALUE!</v>
      </c>
      <c r="K20" s="221" t="e">
        <f t="shared" ca="1" si="3"/>
        <v>#VALUE!</v>
      </c>
      <c r="L20" s="221" t="e">
        <f t="shared" ca="1" si="3"/>
        <v>#VALUE!</v>
      </c>
      <c r="M20" s="221" t="e">
        <f t="shared" ca="1" si="3"/>
        <v>#VALUE!</v>
      </c>
      <c r="N20" s="221" t="e">
        <f t="shared" ca="1" si="3"/>
        <v>#VALUE!</v>
      </c>
      <c r="O20" s="221" t="e">
        <f t="shared" ca="1" si="3"/>
        <v>#VALUE!</v>
      </c>
      <c r="P20" s="221" t="e">
        <f t="shared" ca="1" si="3"/>
        <v>#VALUE!</v>
      </c>
      <c r="Q20" s="221" t="e">
        <f t="shared" ca="1" si="3"/>
        <v>#VALUE!</v>
      </c>
      <c r="R20" s="221" t="e">
        <f t="shared" ca="1" si="3"/>
        <v>#DIV/0!</v>
      </c>
      <c r="S20" s="221" t="e">
        <f t="shared" ca="1" si="3"/>
        <v>#DIV/0!</v>
      </c>
      <c r="T20" s="221" t="e">
        <f t="shared" ca="1" si="3"/>
        <v>#DIV/0!</v>
      </c>
      <c r="U20" s="221" t="e">
        <f t="shared" ca="1" si="3"/>
        <v>#DIV/0!</v>
      </c>
      <c r="V20" s="221" t="e">
        <f t="shared" ca="1" si="3"/>
        <v>#DIV/0!</v>
      </c>
      <c r="W20" s="221" t="e">
        <f t="shared" ca="1" si="3"/>
        <v>#DIV/0!</v>
      </c>
    </row>
    <row r="21" spans="3:23">
      <c r="C21" s="221">
        <v>10</v>
      </c>
      <c r="D21" s="221" t="e">
        <f t="shared" ca="1" si="1"/>
        <v>#NAME?</v>
      </c>
      <c r="G21" s="221" t="s">
        <v>80</v>
      </c>
      <c r="I21" s="221" t="e">
        <f ca="1">I12*$Q$14+$R$14</f>
        <v>#VALUE!</v>
      </c>
      <c r="J21" s="221" t="e">
        <f t="shared" ref="J21:W21" ca="1" si="4">J12*$Q$14+$R$14</f>
        <v>#VALUE!</v>
      </c>
      <c r="K21" s="221" t="e">
        <f t="shared" ca="1" si="4"/>
        <v>#VALUE!</v>
      </c>
      <c r="L21" s="221" t="e">
        <f t="shared" ca="1" si="4"/>
        <v>#VALUE!</v>
      </c>
      <c r="M21" s="221" t="e">
        <f t="shared" ca="1" si="4"/>
        <v>#VALUE!</v>
      </c>
      <c r="N21" s="221" t="e">
        <f t="shared" ca="1" si="4"/>
        <v>#VALUE!</v>
      </c>
      <c r="O21" s="221" t="e">
        <f t="shared" ca="1" si="4"/>
        <v>#VALUE!</v>
      </c>
      <c r="P21" s="221" t="e">
        <f t="shared" ca="1" si="4"/>
        <v>#VALUE!</v>
      </c>
      <c r="Q21" s="221" t="e">
        <f t="shared" ca="1" si="4"/>
        <v>#VALUE!</v>
      </c>
      <c r="R21" s="221" t="e">
        <f t="shared" ca="1" si="4"/>
        <v>#DIV/0!</v>
      </c>
      <c r="S21" s="221" t="e">
        <f t="shared" ca="1" si="4"/>
        <v>#DIV/0!</v>
      </c>
      <c r="T21" s="221" t="e">
        <f t="shared" ca="1" si="4"/>
        <v>#DIV/0!</v>
      </c>
      <c r="U21" s="221" t="e">
        <f t="shared" ca="1" si="4"/>
        <v>#DIV/0!</v>
      </c>
      <c r="V21" s="221" t="e">
        <f t="shared" ca="1" si="4"/>
        <v>#DIV/0!</v>
      </c>
      <c r="W21" s="221" t="e">
        <f t="shared" ca="1" si="4"/>
        <v>#DIV/0!</v>
      </c>
    </row>
    <row r="22" spans="3:23">
      <c r="C22" s="221">
        <v>11</v>
      </c>
      <c r="D22" s="221" t="e">
        <f t="shared" ca="1" si="1"/>
        <v>#NAME?</v>
      </c>
      <c r="G22" s="221" t="s">
        <v>81</v>
      </c>
      <c r="I22" s="221" t="e">
        <f ca="1">$U$14*(I12^2)+($V$14*I12)+$W$14</f>
        <v>#VALUE!</v>
      </c>
      <c r="J22" s="221" t="e">
        <f t="shared" ref="J22:W22" ca="1" si="5">$U$14*(J12^2)+($V$14*J12)+$W$14</f>
        <v>#VALUE!</v>
      </c>
      <c r="K22" s="221" t="e">
        <f t="shared" ca="1" si="5"/>
        <v>#VALUE!</v>
      </c>
      <c r="L22" s="221" t="e">
        <f t="shared" ca="1" si="5"/>
        <v>#VALUE!</v>
      </c>
      <c r="M22" s="221" t="e">
        <f t="shared" ca="1" si="5"/>
        <v>#VALUE!</v>
      </c>
      <c r="N22" s="221" t="e">
        <f t="shared" ca="1" si="5"/>
        <v>#VALUE!</v>
      </c>
      <c r="O22" s="221" t="e">
        <f t="shared" ca="1" si="5"/>
        <v>#VALUE!</v>
      </c>
      <c r="P22" s="221" t="e">
        <f t="shared" ca="1" si="5"/>
        <v>#VALUE!</v>
      </c>
      <c r="Q22" s="221" t="e">
        <f t="shared" ca="1" si="5"/>
        <v>#VALUE!</v>
      </c>
      <c r="R22" s="221" t="e">
        <f t="shared" ca="1" si="5"/>
        <v>#VALUE!</v>
      </c>
      <c r="S22" s="221" t="e">
        <f t="shared" ca="1" si="5"/>
        <v>#VALUE!</v>
      </c>
      <c r="T22" s="221" t="e">
        <f t="shared" ca="1" si="5"/>
        <v>#VALUE!</v>
      </c>
      <c r="U22" s="221" t="e">
        <f t="shared" ca="1" si="5"/>
        <v>#VALUE!</v>
      </c>
      <c r="V22" s="221" t="e">
        <f t="shared" ca="1" si="5"/>
        <v>#VALUE!</v>
      </c>
      <c r="W22" s="221" t="e">
        <f t="shared" ca="1" si="5"/>
        <v>#VALUE!</v>
      </c>
    </row>
    <row r="23" spans="3:23">
      <c r="C23" s="221">
        <v>12</v>
      </c>
      <c r="D23" s="221" t="e">
        <f t="shared" ca="1" si="1"/>
        <v>#NAME?</v>
      </c>
      <c r="G23" s="221" t="s">
        <v>82</v>
      </c>
      <c r="I23" s="221" t="e">
        <f ca="1">IF(ISNUMBER(I13),OFFSET(расчёт!I18,справочник!$H$1,0),NA())</f>
        <v>#N/A</v>
      </c>
      <c r="J23" s="221" t="e">
        <f ca="1">IF(ISNUMBER(J13),OFFSET(расчёт!J18,справочник!$H$1,0),NA())</f>
        <v>#N/A</v>
      </c>
      <c r="K23" s="221" t="e">
        <f ca="1">IF(ISNUMBER(K13),OFFSET(расчёт!K18,справочник!$H$1,0),NA())</f>
        <v>#N/A</v>
      </c>
      <c r="L23" s="221" t="e">
        <f ca="1">IF(ISNUMBER(L13),OFFSET(расчёт!L18,справочник!$H$1,0),NA())</f>
        <v>#N/A</v>
      </c>
      <c r="M23" s="221" t="e">
        <f ca="1">IF(ISNUMBER(M13),OFFSET(расчёт!M18,справочник!$H$1,0),NA())</f>
        <v>#N/A</v>
      </c>
      <c r="N23" s="221" t="e">
        <f ca="1">IF(ISNUMBER(N13),OFFSET(расчёт!N18,справочник!$H$1,0),NA())</f>
        <v>#N/A</v>
      </c>
      <c r="O23" s="221" t="e">
        <f ca="1">IF(ISNUMBER(O13),OFFSET(расчёт!O18,справочник!$H$1,0),NA())</f>
        <v>#N/A</v>
      </c>
      <c r="P23" s="221" t="e">
        <f ca="1">IF(ISNUMBER(P13),OFFSET(расчёт!P18,справочник!$H$1,0),NA())</f>
        <v>#N/A</v>
      </c>
      <c r="Q23" s="221" t="e">
        <f ca="1">IF(ISNUMBER(Q13),OFFSET(расчёт!Q18,справочник!$H$1,0),NA())</f>
        <v>#N/A</v>
      </c>
      <c r="R23" s="221" t="e">
        <f ca="1">IF(ISNUMBER(R13),OFFSET(расчёт!R18,справочник!$H$1,0),NA())</f>
        <v>#N/A</v>
      </c>
      <c r="S23" s="221" t="e">
        <f ca="1">IF(ISNUMBER(S13),OFFSET(расчёт!S18,справочник!$H$1,0),NA())</f>
        <v>#N/A</v>
      </c>
      <c r="T23" s="221" t="e">
        <f ca="1">IF(ISNUMBER(T13),OFFSET(расчёт!T18,справочник!$H$1,0),NA())</f>
        <v>#N/A</v>
      </c>
      <c r="U23" s="221" t="e">
        <f ca="1">IF(ISNUMBER(U13),OFFSET(расчёт!U18,справочник!$H$1,0),NA())</f>
        <v>#N/A</v>
      </c>
      <c r="V23" s="221" t="e">
        <f ca="1">IF(ISNUMBER(V13),OFFSET(расчёт!V18,справочник!$H$1,0),NA())</f>
        <v>#N/A</v>
      </c>
      <c r="W23" s="221" t="e">
        <f ca="1">IF(ISNUMBER(W13),OFFSET(расчёт!W18,справочник!$H$1,0),NA())</f>
        <v>#N/A</v>
      </c>
    </row>
    <row r="24" spans="3:23">
      <c r="C24" s="221">
        <v>13</v>
      </c>
      <c r="D24" s="221" t="e">
        <f t="shared" ca="1" si="1"/>
        <v>#NAME?</v>
      </c>
      <c r="G24" s="221" t="s">
        <v>15</v>
      </c>
      <c r="I24" s="221">
        <f>MAX(данные!F10:F24)</f>
        <v>0</v>
      </c>
      <c r="J24" s="221">
        <f>MAX(данные!G10:G24)</f>
        <v>1.7000000000000001E-2</v>
      </c>
      <c r="K24" s="221">
        <f>MAX(данные!H10:H24)</f>
        <v>5.5E-2</v>
      </c>
      <c r="L24" s="221">
        <f>MAX(данные!I10:I24)</f>
        <v>9.6000000000000002E-2</v>
      </c>
      <c r="M24" s="221">
        <f>MAX(данные!J10:J24)</f>
        <v>0.11700000000000001</v>
      </c>
      <c r="N24" s="221">
        <f>MAX(данные!K10:K24)</f>
        <v>0.17</v>
      </c>
      <c r="O24" s="221">
        <f>MAX(данные!L10:L24)</f>
        <v>0.25</v>
      </c>
      <c r="P24" s="221">
        <f>MAX(данные!M10:M24)</f>
        <v>0.311</v>
      </c>
      <c r="Q24" s="221">
        <f>MAX(данные!N10:N24)</f>
        <v>0.374</v>
      </c>
      <c r="R24" s="221">
        <f>MAX(данные!O10:O24)</f>
        <v>0</v>
      </c>
      <c r="S24" s="221">
        <f>MAX(данные!P10:P24)</f>
        <v>0</v>
      </c>
      <c r="T24" s="221">
        <f>MAX(данные!Q10:Q24)</f>
        <v>0</v>
      </c>
      <c r="U24" s="221">
        <f>MAX(данные!R10:R24)</f>
        <v>0</v>
      </c>
      <c r="V24" s="221">
        <f>MAX(данные!S10:S24)</f>
        <v>0</v>
      </c>
      <c r="W24" s="221">
        <f>MAX(данные!T10:T24)</f>
        <v>0</v>
      </c>
    </row>
    <row r="25" spans="3:23">
      <c r="C25" s="221">
        <v>14</v>
      </c>
      <c r="D25" s="221" t="e">
        <f t="shared" ca="1" si="1"/>
        <v>#NAME?</v>
      </c>
      <c r="G25" s="221" t="s">
        <v>14</v>
      </c>
      <c r="I25" s="221">
        <f>MIN(данные!F10:F24)</f>
        <v>0</v>
      </c>
      <c r="J25" s="221">
        <f>MIN(данные!G10:G24)</f>
        <v>1.6E-2</v>
      </c>
      <c r="K25" s="221">
        <f>MIN(данные!H10:H24)</f>
        <v>5.3999999999999999E-2</v>
      </c>
      <c r="L25" s="221">
        <f>MIN(данные!I10:I24)</f>
        <v>9.6000000000000002E-2</v>
      </c>
      <c r="M25" s="221">
        <f>MIN(данные!J10:J24)</f>
        <v>0.11600000000000001</v>
      </c>
      <c r="N25" s="221">
        <f>MIN(данные!K10:K24)</f>
        <v>0.17</v>
      </c>
      <c r="O25" s="221">
        <f>MIN(данные!L10:L24)</f>
        <v>0.249</v>
      </c>
      <c r="P25" s="221">
        <f>MIN(данные!M10:M24)</f>
        <v>0.31</v>
      </c>
      <c r="Q25" s="221">
        <f>MIN(данные!N10:N24)</f>
        <v>0.373</v>
      </c>
      <c r="R25" s="221">
        <f>MIN(данные!O10:O24)</f>
        <v>0</v>
      </c>
      <c r="S25" s="221">
        <f>MIN(данные!P10:P24)</f>
        <v>0</v>
      </c>
      <c r="T25" s="221">
        <f>MIN(данные!Q10:Q24)</f>
        <v>0</v>
      </c>
      <c r="U25" s="221">
        <f>MIN(данные!R10:R24)</f>
        <v>0</v>
      </c>
      <c r="V25" s="221">
        <f>MIN(данные!S10:S24)</f>
        <v>0</v>
      </c>
      <c r="W25" s="221">
        <f>MIN(данные!T10:T24)</f>
        <v>0</v>
      </c>
    </row>
    <row r="26" spans="3:23">
      <c r="C26" s="221">
        <v>15</v>
      </c>
      <c r="D26" s="221" t="e">
        <f t="shared" ca="1" si="1"/>
        <v>#NAME?</v>
      </c>
      <c r="G26" s="221" t="s">
        <v>22</v>
      </c>
      <c r="I26" s="221" t="e">
        <f t="shared" ref="I26:W26" ca="1" si="6">(ABS(I24-I12))/I13</f>
        <v>#N/A</v>
      </c>
      <c r="J26" s="221" t="e">
        <f t="shared" ca="1" si="6"/>
        <v>#N/A</v>
      </c>
      <c r="K26" s="221" t="e">
        <f t="shared" ca="1" si="6"/>
        <v>#N/A</v>
      </c>
      <c r="L26" s="221" t="e">
        <f t="shared" ca="1" si="6"/>
        <v>#N/A</v>
      </c>
      <c r="M26" s="221" t="e">
        <f t="shared" ca="1" si="6"/>
        <v>#N/A</v>
      </c>
      <c r="N26" s="221" t="e">
        <f t="shared" ca="1" si="6"/>
        <v>#N/A</v>
      </c>
      <c r="O26" s="221" t="e">
        <f t="shared" ca="1" si="6"/>
        <v>#N/A</v>
      </c>
      <c r="P26" s="221" t="e">
        <f t="shared" ca="1" si="6"/>
        <v>#N/A</v>
      </c>
      <c r="Q26" s="221" t="e">
        <f t="shared" ca="1" si="6"/>
        <v>#N/A</v>
      </c>
      <c r="R26" s="221" t="e">
        <f t="shared" ca="1" si="6"/>
        <v>#DIV/0!</v>
      </c>
      <c r="S26" s="221" t="e">
        <f t="shared" si="6"/>
        <v>#DIV/0!</v>
      </c>
      <c r="T26" s="221" t="e">
        <f t="shared" si="6"/>
        <v>#DIV/0!</v>
      </c>
      <c r="U26" s="221" t="e">
        <f t="shared" si="6"/>
        <v>#DIV/0!</v>
      </c>
      <c r="V26" s="221" t="e">
        <f t="shared" si="6"/>
        <v>#DIV/0!</v>
      </c>
      <c r="W26" s="221" t="e">
        <f t="shared" si="6"/>
        <v>#DIV/0!</v>
      </c>
    </row>
    <row r="27" spans="3:23">
      <c r="C27" s="221">
        <v>17</v>
      </c>
      <c r="D27" s="221" t="e">
        <f t="shared" ca="1" si="1"/>
        <v>#NAME?</v>
      </c>
      <c r="G27" s="221" t="s">
        <v>23</v>
      </c>
      <c r="I27" s="221" t="e">
        <f ca="1">MATCH(I26,OFFSET(справочник!$B$11,0,расчёт!I11-3,170),1)</f>
        <v>#N/A</v>
      </c>
      <c r="J27" s="221" t="e">
        <f ca="1">MATCH(J26,OFFSET(справочник!$B$11,0,расчёт!J11-3,170),1)</f>
        <v>#N/A</v>
      </c>
      <c r="K27" s="221" t="e">
        <f ca="1">MATCH(K26,OFFSET(справочник!$B$11,0,расчёт!K11-3,170),1)</f>
        <v>#N/A</v>
      </c>
      <c r="L27" s="221" t="e">
        <f ca="1">MATCH(L26,OFFSET(справочник!$B$11,0,расчёт!L11-3,170),1)</f>
        <v>#N/A</v>
      </c>
      <c r="M27" s="221" t="e">
        <f ca="1">MATCH(M26,OFFSET(справочник!$B$11,0,расчёт!M11-3,170),1)</f>
        <v>#N/A</v>
      </c>
      <c r="N27" s="221" t="e">
        <f ca="1">MATCH(N26,OFFSET(справочник!$B$11,0,расчёт!N11-3,170),1)</f>
        <v>#N/A</v>
      </c>
      <c r="O27" s="221" t="e">
        <f ca="1">MATCH(O26,OFFSET(справочник!$B$11,0,расчёт!O11-3,170),1)</f>
        <v>#N/A</v>
      </c>
      <c r="P27" s="221" t="e">
        <f ca="1">MATCH(P26,OFFSET(справочник!$B$11,0,расчёт!P11-3,170),1)</f>
        <v>#N/A</v>
      </c>
      <c r="Q27" s="221" t="e">
        <f ca="1">MATCH(Q26,OFFSET(справочник!$B$11,0,расчёт!Q11-3,170),1)</f>
        <v>#N/A</v>
      </c>
      <c r="R27" s="221" t="e">
        <f ca="1">MATCH(R26,OFFSET(справочник!$B$11,0,расчёт!R11-3,170),1)</f>
        <v>#DIV/0!</v>
      </c>
      <c r="S27" s="221" t="e">
        <f ca="1">MATCH(S26,OFFSET(справочник!$B$11,0,расчёт!S11-3,170),1)</f>
        <v>#DIV/0!</v>
      </c>
      <c r="T27" s="221" t="e">
        <f ca="1">MATCH(T26,OFFSET(справочник!$B$11,0,расчёт!T11-3,170),1)</f>
        <v>#DIV/0!</v>
      </c>
      <c r="U27" s="221" t="e">
        <f ca="1">MATCH(U26,OFFSET(справочник!$B$11,0,расчёт!U11-3,170),1)</f>
        <v>#DIV/0!</v>
      </c>
      <c r="V27" s="221" t="e">
        <f ca="1">MATCH(V26,OFFSET(справочник!$B$11,0,расчёт!V11-3,170),1)</f>
        <v>#DIV/0!</v>
      </c>
      <c r="W27" s="221" t="e">
        <f ca="1">MATCH(W26,OFFSET(справочник!$B$11,0,расчёт!W11-3,170),1)</f>
        <v>#DIV/0!</v>
      </c>
    </row>
    <row r="28" spans="3:23">
      <c r="C28" s="221">
        <v>19</v>
      </c>
      <c r="D28" s="221" t="e">
        <f t="shared" ca="1" si="1"/>
        <v>#NAME?</v>
      </c>
      <c r="I28" s="221" t="e">
        <f ca="1">OFFSET(справочник!$A$10,расчёт!I27,0)</f>
        <v>#N/A</v>
      </c>
      <c r="J28" s="221" t="e">
        <f ca="1">OFFSET(справочник!$A$10,расчёт!J27,0)</f>
        <v>#N/A</v>
      </c>
      <c r="K28" s="221" t="e">
        <f ca="1">OFFSET(справочник!$A$10,расчёт!K27,0)</f>
        <v>#N/A</v>
      </c>
      <c r="L28" s="221" t="e">
        <f ca="1">OFFSET(справочник!$A$10,расчёт!L27,0)</f>
        <v>#N/A</v>
      </c>
      <c r="M28" s="221" t="e">
        <f ca="1">OFFSET(справочник!$A$10,расчёт!M27,0)</f>
        <v>#N/A</v>
      </c>
      <c r="N28" s="221" t="e">
        <f ca="1">OFFSET(справочник!$A$10,расчёт!N27,0)</f>
        <v>#N/A</v>
      </c>
      <c r="O28" s="221" t="e">
        <f ca="1">OFFSET(справочник!$A$10,расчёт!O27,0)</f>
        <v>#N/A</v>
      </c>
      <c r="P28" s="221" t="e">
        <f ca="1">OFFSET(справочник!$A$10,расчёт!P27,0)</f>
        <v>#N/A</v>
      </c>
      <c r="Q28" s="221" t="e">
        <f ca="1">OFFSET(справочник!$A$10,расчёт!Q27,0)</f>
        <v>#N/A</v>
      </c>
      <c r="R28" s="221" t="e">
        <f ca="1">OFFSET(справочник!$A$10,расчёт!R27,0)</f>
        <v>#DIV/0!</v>
      </c>
      <c r="S28" s="221" t="e">
        <f ca="1">OFFSET(справочник!$A$10,расчёт!S27,0)</f>
        <v>#DIV/0!</v>
      </c>
      <c r="T28" s="221" t="e">
        <f ca="1">OFFSET(справочник!$A$10,расчёт!T27,0)</f>
        <v>#DIV/0!</v>
      </c>
      <c r="U28" s="221" t="e">
        <f ca="1">OFFSET(справочник!$A$10,расчёт!U27,0)</f>
        <v>#DIV/0!</v>
      </c>
      <c r="V28" s="221" t="e">
        <f ca="1">OFFSET(справочник!$A$10,расчёт!V27,0)</f>
        <v>#DIV/0!</v>
      </c>
      <c r="W28" s="221" t="e">
        <f ca="1">OFFSET(справочник!$A$10,расчёт!W27,0)</f>
        <v>#DIV/0!</v>
      </c>
    </row>
    <row r="29" spans="3:23">
      <c r="C29" s="221">
        <v>21</v>
      </c>
      <c r="D29" s="221" t="e">
        <f t="shared" ca="1" si="1"/>
        <v>#NAME?</v>
      </c>
    </row>
    <row r="30" spans="3:23">
      <c r="C30" s="221">
        <v>23</v>
      </c>
      <c r="D30" s="221" t="e">
        <f t="shared" ca="1" si="1"/>
        <v>#NAME?</v>
      </c>
      <c r="G30" s="221" t="s">
        <v>24</v>
      </c>
      <c r="I30" s="221" t="e">
        <f t="shared" ref="I30:W30" ca="1" si="7">(ABS(I12-I25))/I13</f>
        <v>#N/A</v>
      </c>
      <c r="J30" s="221" t="e">
        <f t="shared" ca="1" si="7"/>
        <v>#N/A</v>
      </c>
      <c r="K30" s="221" t="e">
        <f t="shared" ca="1" si="7"/>
        <v>#N/A</v>
      </c>
      <c r="L30" s="221" t="e">
        <f t="shared" ca="1" si="7"/>
        <v>#N/A</v>
      </c>
      <c r="M30" s="221" t="e">
        <f t="shared" ca="1" si="7"/>
        <v>#N/A</v>
      </c>
      <c r="N30" s="221" t="e">
        <f t="shared" ca="1" si="7"/>
        <v>#N/A</v>
      </c>
      <c r="O30" s="221" t="e">
        <f t="shared" ca="1" si="7"/>
        <v>#N/A</v>
      </c>
      <c r="P30" s="221" t="e">
        <f t="shared" ca="1" si="7"/>
        <v>#N/A</v>
      </c>
      <c r="Q30" s="221" t="e">
        <f t="shared" ca="1" si="7"/>
        <v>#N/A</v>
      </c>
      <c r="R30" s="221" t="e">
        <f t="shared" ca="1" si="7"/>
        <v>#DIV/0!</v>
      </c>
      <c r="S30" s="221" t="e">
        <f t="shared" si="7"/>
        <v>#DIV/0!</v>
      </c>
      <c r="T30" s="221" t="e">
        <f t="shared" si="7"/>
        <v>#DIV/0!</v>
      </c>
      <c r="U30" s="221" t="e">
        <f t="shared" si="7"/>
        <v>#DIV/0!</v>
      </c>
      <c r="V30" s="221" t="e">
        <f t="shared" si="7"/>
        <v>#DIV/0!</v>
      </c>
      <c r="W30" s="221" t="e">
        <f t="shared" si="7"/>
        <v>#DIV/0!</v>
      </c>
    </row>
    <row r="31" spans="3:23">
      <c r="C31" s="221">
        <v>25</v>
      </c>
      <c r="D31" s="221" t="e">
        <f t="shared" ca="1" si="1"/>
        <v>#NAME?</v>
      </c>
      <c r="G31" s="221" t="s">
        <v>25</v>
      </c>
      <c r="I31" s="221" t="e">
        <f ca="1">MATCH(I30,OFFSET(справочник!$B$11,0,расчёт!I11-3,170),1)</f>
        <v>#N/A</v>
      </c>
      <c r="J31" s="221" t="e">
        <f ca="1">MATCH(J30,OFFSET(справочник!$B$11,0,расчёт!J11-3,170),1)</f>
        <v>#N/A</v>
      </c>
      <c r="K31" s="221" t="e">
        <f ca="1">MATCH(K30,OFFSET(справочник!$B$11,0,расчёт!K11-3,170),1)</f>
        <v>#N/A</v>
      </c>
      <c r="L31" s="221" t="e">
        <f ca="1">MATCH(L30,OFFSET(справочник!$B$11,0,расчёт!L11-3,170),1)</f>
        <v>#N/A</v>
      </c>
      <c r="M31" s="221" t="e">
        <f ca="1">MATCH(M30,OFFSET(справочник!$B$11,0,расчёт!M11-3,170),1)</f>
        <v>#N/A</v>
      </c>
      <c r="N31" s="221" t="e">
        <f ca="1">MATCH(N30,OFFSET(справочник!$B$11,0,расчёт!N11-3,170),1)</f>
        <v>#N/A</v>
      </c>
      <c r="O31" s="221" t="e">
        <f ca="1">MATCH(O30,OFFSET(справочник!$B$11,0,расчёт!O11-3,170),1)</f>
        <v>#N/A</v>
      </c>
      <c r="P31" s="221" t="e">
        <f ca="1">MATCH(P30,OFFSET(справочник!$B$11,0,расчёт!P11-3,170),1)</f>
        <v>#N/A</v>
      </c>
      <c r="Q31" s="221" t="e">
        <f ca="1">MATCH(Q30,OFFSET(справочник!$B$11,0,расчёт!Q11-3,170),1)</f>
        <v>#N/A</v>
      </c>
      <c r="R31" s="221" t="e">
        <f ca="1">MATCH(R30,OFFSET(справочник!$B$11,0,расчёт!R11-3,170),1)</f>
        <v>#DIV/0!</v>
      </c>
      <c r="S31" s="221" t="e">
        <f ca="1">MATCH(S30,OFFSET(справочник!$B$11,0,расчёт!S11-3,170),1)</f>
        <v>#DIV/0!</v>
      </c>
      <c r="T31" s="221" t="e">
        <f ca="1">MATCH(T30,OFFSET(справочник!$B$11,0,расчёт!T11-3,170),1)</f>
        <v>#DIV/0!</v>
      </c>
      <c r="U31" s="221" t="e">
        <f ca="1">MATCH(U30,OFFSET(справочник!$B$11,0,расчёт!U11-3,170),1)</f>
        <v>#DIV/0!</v>
      </c>
      <c r="V31" s="221" t="e">
        <f ca="1">MATCH(V30,OFFSET(справочник!$B$11,0,расчёт!V11-3,170),1)</f>
        <v>#DIV/0!</v>
      </c>
      <c r="W31" s="221" t="e">
        <f ca="1">MATCH(W30,OFFSET(справочник!$B$11,0,расчёт!W11-3,170),1)</f>
        <v>#DIV/0!</v>
      </c>
    </row>
    <row r="32" spans="3:23">
      <c r="C32" s="221">
        <v>28</v>
      </c>
      <c r="D32" s="221" t="e">
        <f t="shared" ca="1" si="1"/>
        <v>#NAME?</v>
      </c>
      <c r="I32" s="221" t="e">
        <f ca="1">OFFSET(справочник!$A$10,I31,0)</f>
        <v>#N/A</v>
      </c>
      <c r="J32" s="221" t="e">
        <f ca="1">OFFSET(справочник!$A$10,J31,0)</f>
        <v>#N/A</v>
      </c>
      <c r="K32" s="221" t="e">
        <f ca="1">OFFSET(справочник!$A$10,K31,0)</f>
        <v>#N/A</v>
      </c>
      <c r="L32" s="221" t="e">
        <f ca="1">OFFSET(справочник!$A$10,L31,0)</f>
        <v>#N/A</v>
      </c>
      <c r="M32" s="221" t="e">
        <f ca="1">OFFSET(справочник!$A$10,M31,0)</f>
        <v>#N/A</v>
      </c>
      <c r="N32" s="221" t="e">
        <f ca="1">OFFSET(справочник!$A$10,N31,0)</f>
        <v>#N/A</v>
      </c>
      <c r="O32" s="221" t="e">
        <f ca="1">OFFSET(справочник!$A$10,O31,0)</f>
        <v>#N/A</v>
      </c>
      <c r="P32" s="221" t="e">
        <f ca="1">OFFSET(справочник!$A$10,P31,0)</f>
        <v>#N/A</v>
      </c>
      <c r="Q32" s="221" t="e">
        <f ca="1">OFFSET(справочник!$A$10,Q31,0)</f>
        <v>#N/A</v>
      </c>
      <c r="R32" s="221" t="e">
        <f ca="1">OFFSET(справочник!$A$10,R31,0)</f>
        <v>#DIV/0!</v>
      </c>
      <c r="S32" s="221" t="e">
        <f ca="1">OFFSET(справочник!$A$10,S31,0)</f>
        <v>#DIV/0!</v>
      </c>
      <c r="T32" s="221" t="e">
        <f ca="1">OFFSET(справочник!$A$10,T31,0)</f>
        <v>#DIV/0!</v>
      </c>
      <c r="U32" s="221" t="e">
        <f ca="1">OFFSET(справочник!$A$10,U31,0)</f>
        <v>#DIV/0!</v>
      </c>
      <c r="V32" s="221" t="e">
        <f ca="1">OFFSET(справочник!$A$10,V31,0)</f>
        <v>#DIV/0!</v>
      </c>
      <c r="W32" s="221" t="e">
        <f ca="1">OFFSET(справочник!$A$10,W31,0)</f>
        <v>#DIV/0!</v>
      </c>
    </row>
    <row r="33" spans="3:23">
      <c r="C33" s="221">
        <v>31</v>
      </c>
      <c r="D33" s="221" t="e">
        <f t="shared" ca="1" si="1"/>
        <v>#NAME?</v>
      </c>
    </row>
    <row r="34" spans="3:23">
      <c r="C34" s="221">
        <v>34</v>
      </c>
      <c r="D34" s="221" t="e">
        <f t="shared" ca="1" si="1"/>
        <v>#NAME?</v>
      </c>
    </row>
    <row r="35" spans="3:23">
      <c r="C35" s="221">
        <v>37</v>
      </c>
      <c r="D35" s="221" t="e">
        <f t="shared" ca="1" si="1"/>
        <v>#NAME?</v>
      </c>
      <c r="G35" s="221" t="s">
        <v>28</v>
      </c>
      <c r="I35" s="221">
        <f>LARGE(данные!F10:F24,2)</f>
        <v>0</v>
      </c>
      <c r="J35" s="221">
        <f>LARGE(данные!G10:G24,2)</f>
        <v>1.7000000000000001E-2</v>
      </c>
      <c r="K35" s="221">
        <f>LARGE(данные!H10:H24,2)</f>
        <v>5.5E-2</v>
      </c>
      <c r="L35" s="221">
        <f>LARGE(данные!I10:I24,2)</f>
        <v>9.6000000000000002E-2</v>
      </c>
      <c r="M35" s="221">
        <f>LARGE(данные!J10:J24,2)</f>
        <v>0.11600000000000001</v>
      </c>
      <c r="N35" s="221">
        <f>LARGE(данные!K10:K24,2)</f>
        <v>0.17</v>
      </c>
      <c r="O35" s="221">
        <f>LARGE(данные!L10:L24,2)</f>
        <v>0.25</v>
      </c>
      <c r="P35" s="221">
        <f>LARGE(данные!M10:M24,2)</f>
        <v>0.31</v>
      </c>
      <c r="Q35" s="221">
        <f>LARGE(данные!N10:N24,2)</f>
        <v>0.374</v>
      </c>
      <c r="R35" s="221" t="e">
        <f>LARGE(данные!O10:O24,2)</f>
        <v>#NUM!</v>
      </c>
      <c r="S35" s="221" t="e">
        <f>LARGE(данные!P10:P24,2)</f>
        <v>#NUM!</v>
      </c>
      <c r="T35" s="221" t="e">
        <f>LARGE(данные!Q10:Q24,2)</f>
        <v>#NUM!</v>
      </c>
      <c r="U35" s="221" t="e">
        <f>LARGE(данные!R10:R24,2)</f>
        <v>#NUM!</v>
      </c>
      <c r="V35" s="221" t="e">
        <f>LARGE(данные!S10:S24,2)</f>
        <v>#NUM!</v>
      </c>
      <c r="W35" s="221" t="e">
        <f>LARGE(данные!T10:T24,2)</f>
        <v>#NUM!</v>
      </c>
    </row>
    <row r="36" spans="3:23">
      <c r="C36" s="221">
        <v>41</v>
      </c>
      <c r="D36" s="221" t="e">
        <f t="shared" ca="1" si="1"/>
        <v>#NAME?</v>
      </c>
      <c r="G36" s="221" t="s">
        <v>29</v>
      </c>
      <c r="I36" s="221" t="e">
        <f>(I24-I35)/(I24-I25)</f>
        <v>#DIV/0!</v>
      </c>
      <c r="J36" s="221">
        <f>(J24-J35)/(J24-J25)</f>
        <v>0</v>
      </c>
      <c r="K36" s="221">
        <f t="shared" ref="K36:W36" si="8">(K24-K35)/(K24-K25)</f>
        <v>0</v>
      </c>
      <c r="L36" s="221" t="e">
        <f t="shared" si="8"/>
        <v>#DIV/0!</v>
      </c>
      <c r="M36" s="221">
        <f t="shared" si="8"/>
        <v>1</v>
      </c>
      <c r="N36" s="221" t="e">
        <f t="shared" si="8"/>
        <v>#DIV/0!</v>
      </c>
      <c r="O36" s="221">
        <f t="shared" si="8"/>
        <v>0</v>
      </c>
      <c r="P36" s="221">
        <f t="shared" si="8"/>
        <v>1</v>
      </c>
      <c r="Q36" s="221">
        <f t="shared" si="8"/>
        <v>0</v>
      </c>
      <c r="R36" s="221" t="e">
        <f t="shared" si="8"/>
        <v>#NUM!</v>
      </c>
      <c r="S36" s="221" t="e">
        <f t="shared" si="8"/>
        <v>#NUM!</v>
      </c>
      <c r="T36" s="221" t="e">
        <f t="shared" si="8"/>
        <v>#NUM!</v>
      </c>
      <c r="U36" s="221" t="e">
        <f t="shared" si="8"/>
        <v>#NUM!</v>
      </c>
      <c r="V36" s="221" t="e">
        <f t="shared" si="8"/>
        <v>#NUM!</v>
      </c>
      <c r="W36" s="221" t="e">
        <f t="shared" si="8"/>
        <v>#NUM!</v>
      </c>
    </row>
    <row r="37" spans="3:23">
      <c r="C37" s="221">
        <v>45</v>
      </c>
      <c r="D37" s="221" t="e">
        <f t="shared" ca="1" si="1"/>
        <v>#NAME?</v>
      </c>
      <c r="I37" s="221" t="e">
        <f ca="1">MATCH(I36,OFFSET(справочник!$B$191,0,расчёт!I11-3,170),1)</f>
        <v>#DIV/0!</v>
      </c>
      <c r="J37" s="221">
        <f ca="1">MATCH(J36,OFFSET(справочник!$B$191,0,расчёт!J11-3,170),1)</f>
        <v>1</v>
      </c>
      <c r="K37" s="221">
        <f ca="1">MATCH(K36,OFFSET(справочник!$B$191,0,расчёт!K11-3,170),1)</f>
        <v>1</v>
      </c>
      <c r="L37" s="221" t="e">
        <f ca="1">MATCH(L36,OFFSET(справочник!$B$191,0,расчёт!L11-3,170),1)</f>
        <v>#DIV/0!</v>
      </c>
      <c r="M37" s="221">
        <f ca="1">MATCH(M36,OFFSET(справочник!$B$191,0,расчёт!M11-3,170),1)</f>
        <v>170</v>
      </c>
      <c r="N37" s="221" t="e">
        <f ca="1">MATCH(N36,OFFSET(справочник!$B$191,0,расчёт!N11-3,170),1)</f>
        <v>#DIV/0!</v>
      </c>
      <c r="O37" s="221">
        <f ca="1">MATCH(O36,OFFSET(справочник!$B$191,0,расчёт!O11-3,170),1)</f>
        <v>1</v>
      </c>
      <c r="P37" s="221">
        <f ca="1">MATCH(P36,OFFSET(справочник!$B$191,0,расчёт!P11-3,170),1)</f>
        <v>170</v>
      </c>
      <c r="Q37" s="221">
        <f ca="1">MATCH(Q36,OFFSET(справочник!$B$191,0,расчёт!Q11-3,170),1)</f>
        <v>1</v>
      </c>
      <c r="R37" s="221" t="e">
        <f ca="1">MATCH(R36,OFFSET(справочник!$B$191,0,расчёт!R11-3,170),1)</f>
        <v>#NUM!</v>
      </c>
      <c r="S37" s="221" t="e">
        <f ca="1">MATCH(S36,OFFSET(справочник!$B$191,0,расчёт!S11-3,170),1)</f>
        <v>#NUM!</v>
      </c>
      <c r="T37" s="221" t="e">
        <f ca="1">MATCH(T36,OFFSET(справочник!$B$191,0,расчёт!T11-3,170),1)</f>
        <v>#NUM!</v>
      </c>
      <c r="U37" s="221" t="e">
        <f ca="1">MATCH(U36,OFFSET(справочник!$B$191,0,расчёт!U11-3,170),1)</f>
        <v>#NUM!</v>
      </c>
      <c r="V37" s="221" t="e">
        <f ca="1">MATCH(V36,OFFSET(справочник!$B$191,0,расчёт!V11-3,170),1)</f>
        <v>#NUM!</v>
      </c>
      <c r="W37" s="221" t="e">
        <f ca="1">MATCH(W36,OFFSET(справочник!$B$191,0,расчёт!W11-3,170),1)</f>
        <v>#NUM!</v>
      </c>
    </row>
    <row r="38" spans="3:23">
      <c r="C38" s="221">
        <v>50</v>
      </c>
      <c r="D38" s="221" t="e">
        <f t="shared" ca="1" si="1"/>
        <v>#NAME?</v>
      </c>
      <c r="I38" s="221" t="e">
        <f ca="1">OFFSET(справочник!$A$190,I37,0)</f>
        <v>#DIV/0!</v>
      </c>
      <c r="J38" s="221">
        <f ca="1">OFFSET(справочник!$A$190,J37,0)</f>
        <v>0</v>
      </c>
      <c r="K38" s="221">
        <f ca="1">OFFSET(справочник!$A$190,K37,0)</f>
        <v>0</v>
      </c>
      <c r="L38" s="221" t="e">
        <f ca="1">OFFSET(справочник!$A$190,L37,0)</f>
        <v>#DIV/0!</v>
      </c>
      <c r="M38" s="221">
        <f ca="1">OFFSET(справочник!$A$190,M37,0)</f>
        <v>99.899999999999721</v>
      </c>
      <c r="N38" s="221" t="e">
        <f ca="1">OFFSET(справочник!$A$190,N37,0)</f>
        <v>#DIV/0!</v>
      </c>
      <c r="O38" s="221">
        <f ca="1">OFFSET(справочник!$A$190,O37,0)</f>
        <v>0</v>
      </c>
      <c r="P38" s="221">
        <f ca="1">OFFSET(справочник!$A$190,P37,0)</f>
        <v>99.899999999999721</v>
      </c>
      <c r="Q38" s="221">
        <f ca="1">OFFSET(справочник!$A$190,Q37,0)</f>
        <v>0</v>
      </c>
      <c r="R38" s="221" t="e">
        <f ca="1">OFFSET(справочник!$A$190,R37,0)</f>
        <v>#NUM!</v>
      </c>
      <c r="S38" s="221" t="e">
        <f ca="1">OFFSET(справочник!$A$190,S37,0)</f>
        <v>#NUM!</v>
      </c>
      <c r="T38" s="221" t="e">
        <f ca="1">OFFSET(справочник!$A$190,T37,0)</f>
        <v>#NUM!</v>
      </c>
      <c r="U38" s="221" t="e">
        <f ca="1">OFFSET(справочник!$A$190,U37,0)</f>
        <v>#NUM!</v>
      </c>
      <c r="V38" s="221" t="e">
        <f ca="1">OFFSET(справочник!$A$190,V37,0)</f>
        <v>#NUM!</v>
      </c>
      <c r="W38" s="221" t="e">
        <f ca="1">OFFSET(справочник!$A$190,W37,0)</f>
        <v>#NUM!</v>
      </c>
    </row>
    <row r="39" spans="3:23">
      <c r="C39" s="221">
        <v>55</v>
      </c>
      <c r="D39" s="221" t="e">
        <f t="shared" ca="1" si="1"/>
        <v>#NAME?</v>
      </c>
    </row>
    <row r="40" spans="3:23">
      <c r="C40" s="221">
        <v>61</v>
      </c>
      <c r="D40" s="221" t="e">
        <f t="shared" ca="1" si="1"/>
        <v>#NAME?</v>
      </c>
      <c r="G40" s="221" t="s">
        <v>31</v>
      </c>
      <c r="I40" s="221">
        <f>SMALL(данные!F10:F24,2)</f>
        <v>0</v>
      </c>
      <c r="J40" s="221">
        <f>SMALL(данные!G10:G24,2)</f>
        <v>1.7000000000000001E-2</v>
      </c>
      <c r="K40" s="221">
        <f>SMALL(данные!H10:H24,2)</f>
        <v>5.5E-2</v>
      </c>
      <c r="L40" s="221">
        <f>SMALL(данные!I10:I24,2)</f>
        <v>9.6000000000000002E-2</v>
      </c>
      <c r="M40" s="221">
        <f>SMALL(данные!J10:J24,2)</f>
        <v>0.11600000000000001</v>
      </c>
      <c r="N40" s="221">
        <f>SMALL(данные!K10:K24,2)</f>
        <v>0.17</v>
      </c>
      <c r="O40" s="221">
        <f>SMALL(данные!L10:L24,2)</f>
        <v>0.25</v>
      </c>
      <c r="P40" s="221">
        <f>SMALL(данные!M10:M24,2)</f>
        <v>0.31</v>
      </c>
      <c r="Q40" s="221">
        <f>SMALL(данные!N10:N24,2)</f>
        <v>0.374</v>
      </c>
      <c r="R40" s="221" t="e">
        <f>SMALL(данные!O10:O24,2)</f>
        <v>#NUM!</v>
      </c>
      <c r="S40" s="221" t="e">
        <f>SMALL(данные!P10:P24,2)</f>
        <v>#NUM!</v>
      </c>
      <c r="T40" s="221" t="e">
        <f>SMALL(данные!Q10:Q24,2)</f>
        <v>#NUM!</v>
      </c>
      <c r="U40" s="221" t="e">
        <f>SMALL(данные!R10:R24,2)</f>
        <v>#NUM!</v>
      </c>
      <c r="V40" s="221" t="e">
        <f>SMALL(данные!S10:S24,2)</f>
        <v>#NUM!</v>
      </c>
      <c r="W40" s="221" t="e">
        <f>SMALL(данные!T10:T24,2)</f>
        <v>#NUM!</v>
      </c>
    </row>
    <row r="41" spans="3:23">
      <c r="C41" s="221">
        <v>67</v>
      </c>
      <c r="D41" s="221" t="e">
        <f t="shared" ca="1" si="1"/>
        <v>#NAME?</v>
      </c>
      <c r="G41" s="221" t="s">
        <v>32</v>
      </c>
      <c r="I41" s="221" t="e">
        <f>(I40-I25)/(I24-I25)</f>
        <v>#DIV/0!</v>
      </c>
      <c r="J41" s="221">
        <f t="shared" ref="J41:W41" si="9">(J40-J25)/(J24-J25)</f>
        <v>1</v>
      </c>
      <c r="K41" s="221">
        <f t="shared" si="9"/>
        <v>1</v>
      </c>
      <c r="L41" s="221" t="e">
        <f t="shared" si="9"/>
        <v>#DIV/0!</v>
      </c>
      <c r="M41" s="221">
        <f t="shared" si="9"/>
        <v>0</v>
      </c>
      <c r="N41" s="221" t="e">
        <f t="shared" si="9"/>
        <v>#DIV/0!</v>
      </c>
      <c r="O41" s="221">
        <f t="shared" si="9"/>
        <v>1</v>
      </c>
      <c r="P41" s="221">
        <f t="shared" si="9"/>
        <v>0</v>
      </c>
      <c r="Q41" s="221">
        <f t="shared" si="9"/>
        <v>1</v>
      </c>
      <c r="R41" s="221" t="e">
        <f t="shared" si="9"/>
        <v>#NUM!</v>
      </c>
      <c r="S41" s="221" t="e">
        <f t="shared" si="9"/>
        <v>#NUM!</v>
      </c>
      <c r="T41" s="221" t="e">
        <f t="shared" si="9"/>
        <v>#NUM!</v>
      </c>
      <c r="U41" s="221" t="e">
        <f t="shared" si="9"/>
        <v>#NUM!</v>
      </c>
      <c r="V41" s="221" t="e">
        <f t="shared" si="9"/>
        <v>#NUM!</v>
      </c>
      <c r="W41" s="221" t="e">
        <f t="shared" si="9"/>
        <v>#NUM!</v>
      </c>
    </row>
    <row r="42" spans="3:23">
      <c r="C42" s="221">
        <v>74</v>
      </c>
      <c r="D42" s="221" t="e">
        <f t="shared" ca="1" si="1"/>
        <v>#NAME?</v>
      </c>
      <c r="I42" s="221" t="e">
        <f ca="1">MATCH(I41,OFFSET(справочник!$B$191,0,расчёт!I11-3,170),1)</f>
        <v>#DIV/0!</v>
      </c>
      <c r="J42" s="221">
        <f ca="1">MATCH(J41,OFFSET(справочник!$B$191,0,расчёт!J11-3,170),1)</f>
        <v>170</v>
      </c>
      <c r="K42" s="221">
        <f ca="1">MATCH(K41,OFFSET(справочник!$B$191,0,расчёт!K11-3,170),1)</f>
        <v>170</v>
      </c>
      <c r="L42" s="221" t="e">
        <f ca="1">MATCH(L41,OFFSET(справочник!$B$191,0,расчёт!L11-3,170),1)</f>
        <v>#DIV/0!</v>
      </c>
      <c r="M42" s="221">
        <f ca="1">MATCH(M41,OFFSET(справочник!$B$191,0,расчёт!M11-3,170),1)</f>
        <v>1</v>
      </c>
      <c r="N42" s="221" t="e">
        <f ca="1">MATCH(N41,OFFSET(справочник!$B$191,0,расчёт!N11-3,170),1)</f>
        <v>#DIV/0!</v>
      </c>
      <c r="O42" s="221">
        <f ca="1">MATCH(O41,OFFSET(справочник!$B$191,0,расчёт!O11-3,170),1)</f>
        <v>170</v>
      </c>
      <c r="P42" s="221">
        <f ca="1">MATCH(P41,OFFSET(справочник!$B$191,0,расчёт!P11-3,170),1)</f>
        <v>1</v>
      </c>
      <c r="Q42" s="221">
        <f ca="1">MATCH(Q41,OFFSET(справочник!$B$191,0,расчёт!Q11-3,170),1)</f>
        <v>170</v>
      </c>
      <c r="R42" s="221" t="e">
        <f ca="1">MATCH(R41,OFFSET(справочник!$B$191,0,расчёт!R11-3,170),1)</f>
        <v>#NUM!</v>
      </c>
      <c r="S42" s="221" t="e">
        <f ca="1">MATCH(S41,OFFSET(справочник!$B$191,0,расчёт!S11-3,170),1)</f>
        <v>#NUM!</v>
      </c>
      <c r="T42" s="221" t="e">
        <f ca="1">MATCH(T41,OFFSET(справочник!$B$191,0,расчёт!T11-3,170),1)</f>
        <v>#NUM!</v>
      </c>
      <c r="U42" s="221" t="e">
        <f ca="1">MATCH(U41,OFFSET(справочник!$B$191,0,расчёт!U11-3,170),1)</f>
        <v>#NUM!</v>
      </c>
      <c r="V42" s="221" t="e">
        <f ca="1">MATCH(V41,OFFSET(справочник!$B$191,0,расчёт!V11-3,170),1)</f>
        <v>#NUM!</v>
      </c>
      <c r="W42" s="221" t="e">
        <f ca="1">MATCH(W41,OFFSET(справочник!$B$191,0,расчёт!W11-3,170),1)</f>
        <v>#NUM!</v>
      </c>
    </row>
    <row r="43" spans="3:23">
      <c r="C43" s="221">
        <v>81</v>
      </c>
      <c r="D43" s="221" t="e">
        <f t="shared" ca="1" si="1"/>
        <v>#NAME?</v>
      </c>
      <c r="I43" s="221" t="e">
        <f ca="1">OFFSET(справочник!$A$190,I42,0)</f>
        <v>#DIV/0!</v>
      </c>
      <c r="J43" s="221">
        <f ca="1">OFFSET(справочник!$A$190,J42,0)</f>
        <v>99.899999999999721</v>
      </c>
      <c r="K43" s="221">
        <f ca="1">OFFSET(справочник!$A$190,K42,0)</f>
        <v>99.899999999999721</v>
      </c>
      <c r="L43" s="221" t="e">
        <f ca="1">OFFSET(справочник!$A$190,L42,0)</f>
        <v>#DIV/0!</v>
      </c>
      <c r="M43" s="221">
        <f ca="1">OFFSET(справочник!$A$190,M42,0)</f>
        <v>0</v>
      </c>
      <c r="N43" s="221" t="e">
        <f ca="1">OFFSET(справочник!$A$190,N42,0)</f>
        <v>#DIV/0!</v>
      </c>
      <c r="O43" s="221">
        <f ca="1">OFFSET(справочник!$A$190,O42,0)</f>
        <v>99.899999999999721</v>
      </c>
      <c r="P43" s="221">
        <f ca="1">OFFSET(справочник!$A$190,P42,0)</f>
        <v>0</v>
      </c>
      <c r="Q43" s="221">
        <f ca="1">OFFSET(справочник!$A$190,Q42,0)</f>
        <v>99.899999999999721</v>
      </c>
      <c r="R43" s="221" t="e">
        <f ca="1">OFFSET(справочник!$A$190,R42,0)</f>
        <v>#NUM!</v>
      </c>
      <c r="S43" s="221" t="e">
        <f ca="1">OFFSET(справочник!$A$190,S42,0)</f>
        <v>#NUM!</v>
      </c>
      <c r="T43" s="221" t="e">
        <f ca="1">OFFSET(справочник!$A$190,T42,0)</f>
        <v>#NUM!</v>
      </c>
      <c r="U43" s="221" t="e">
        <f ca="1">OFFSET(справочник!$A$190,U42,0)</f>
        <v>#NUM!</v>
      </c>
      <c r="V43" s="221" t="e">
        <f ca="1">OFFSET(справочник!$A$190,V42,0)</f>
        <v>#NUM!</v>
      </c>
      <c r="W43" s="221" t="e">
        <f ca="1">OFFSET(справочник!$A$190,W42,0)</f>
        <v>#NUM!</v>
      </c>
    </row>
    <row r="44" spans="3:23">
      <c r="C44" s="221">
        <v>89</v>
      </c>
      <c r="D44" s="221" t="e">
        <f t="shared" ref="D44:D62" ca="1" si="10">_xlfn.CONFIDENCE.NORM(0.05,$B$12,C44)</f>
        <v>#NAME?</v>
      </c>
    </row>
    <row r="45" spans="3:23">
      <c r="C45" s="221">
        <v>98</v>
      </c>
      <c r="D45" s="221" t="e">
        <f t="shared" ca="1" si="10"/>
        <v>#NAME?</v>
      </c>
      <c r="G45" s="221" t="s">
        <v>16</v>
      </c>
      <c r="I45" s="221" t="e">
        <f>SKEW(данные!F10:F24)</f>
        <v>#DIV/0!</v>
      </c>
      <c r="J45" s="221">
        <f>SKEW(данные!G10:G24)</f>
        <v>-1.7320508075688599</v>
      </c>
      <c r="K45" s="221">
        <f>SKEW(данные!H10:H24)</f>
        <v>-1.7320508075689132</v>
      </c>
      <c r="L45" s="221">
        <f>SKEW(данные!I10:I24)</f>
        <v>-2.4494897427831792</v>
      </c>
      <c r="M45" s="221">
        <f>SKEW(данные!J10:J24)</f>
        <v>1.7320508075688046</v>
      </c>
      <c r="N45" s="221" t="e">
        <f>SKEW(данные!K10:K24)</f>
        <v>#DIV/0!</v>
      </c>
      <c r="O45" s="221">
        <f>SKEW(данные!L10:L24)</f>
        <v>-1.7320508075690215</v>
      </c>
      <c r="P45" s="221">
        <f>SKEW(данные!M10:M24)</f>
        <v>1.7320508075685881</v>
      </c>
      <c r="Q45" s="221">
        <f>SKEW(данные!N10:N24)</f>
        <v>-1.7320508075685876</v>
      </c>
      <c r="R45" s="221" t="e">
        <f>SKEW(данные!O10:O24)</f>
        <v>#DIV/0!</v>
      </c>
      <c r="S45" s="221" t="e">
        <f>SKEW(данные!P10:P24)</f>
        <v>#DIV/0!</v>
      </c>
      <c r="T45" s="221" t="e">
        <f>SKEW(данные!Q10:Q24)</f>
        <v>#DIV/0!</v>
      </c>
      <c r="U45" s="221" t="e">
        <f>SKEW(данные!R10:R24)</f>
        <v>#DIV/0!</v>
      </c>
      <c r="V45" s="221" t="e">
        <f>SKEW(данные!S10:S24)</f>
        <v>#DIV/0!</v>
      </c>
      <c r="W45" s="221" t="e">
        <f>SKEW(данные!T10:T24)</f>
        <v>#DIV/0!</v>
      </c>
    </row>
    <row r="46" spans="3:23">
      <c r="C46" s="221">
        <v>108</v>
      </c>
      <c r="D46" s="221" t="e">
        <f t="shared" ca="1" si="10"/>
        <v>#NAME?</v>
      </c>
      <c r="I46" s="221" t="e">
        <f>ABS(I45)</f>
        <v>#DIV/0!</v>
      </c>
      <c r="J46" s="221">
        <f t="shared" ref="J46:W46" si="11">ABS(J45)</f>
        <v>1.7320508075688599</v>
      </c>
      <c r="K46" s="221">
        <f t="shared" si="11"/>
        <v>1.7320508075689132</v>
      </c>
      <c r="L46" s="221">
        <f t="shared" si="11"/>
        <v>2.4494897427831792</v>
      </c>
      <c r="M46" s="221">
        <f t="shared" si="11"/>
        <v>1.7320508075688046</v>
      </c>
      <c r="N46" s="221" t="e">
        <f t="shared" si="11"/>
        <v>#DIV/0!</v>
      </c>
      <c r="O46" s="221">
        <f t="shared" si="11"/>
        <v>1.7320508075690215</v>
      </c>
      <c r="P46" s="221">
        <f t="shared" si="11"/>
        <v>1.7320508075685881</v>
      </c>
      <c r="Q46" s="221">
        <f t="shared" si="11"/>
        <v>1.7320508075685876</v>
      </c>
      <c r="R46" s="221" t="e">
        <f t="shared" si="11"/>
        <v>#DIV/0!</v>
      </c>
      <c r="S46" s="221" t="e">
        <f t="shared" si="11"/>
        <v>#DIV/0!</v>
      </c>
      <c r="T46" s="221" t="e">
        <f t="shared" si="11"/>
        <v>#DIV/0!</v>
      </c>
      <c r="U46" s="221" t="e">
        <f t="shared" si="11"/>
        <v>#DIV/0!</v>
      </c>
      <c r="V46" s="221" t="e">
        <f t="shared" si="11"/>
        <v>#DIV/0!</v>
      </c>
      <c r="W46" s="221" t="e">
        <f t="shared" si="11"/>
        <v>#DIV/0!</v>
      </c>
    </row>
    <row r="47" spans="3:23">
      <c r="C47" s="221">
        <v>200</v>
      </c>
      <c r="D47" s="221" t="e">
        <f t="shared" ca="1" si="10"/>
        <v>#NAME?</v>
      </c>
      <c r="I47" s="221" t="e">
        <f ca="1">MATCH(I46,OFFSET(справочник!$B$370,0,расчёт!I11-3,170),1)</f>
        <v>#DIV/0!</v>
      </c>
      <c r="J47" s="221">
        <f ca="1">MATCH(J46,OFFSET(справочник!$B$370,0,расчёт!J11-3,170),1)</f>
        <v>170</v>
      </c>
      <c r="K47" s="221">
        <f ca="1">MATCH(K46,OFFSET(справочник!$B$370,0,расчёт!K11-3,170),1)</f>
        <v>170</v>
      </c>
      <c r="L47" s="221">
        <f ca="1">MATCH(L46,OFFSET(справочник!$B$370,0,расчёт!L11-3,170),1)</f>
        <v>170</v>
      </c>
      <c r="M47" s="221">
        <f ca="1">MATCH(M46,OFFSET(справочник!$B$370,0,расчёт!M11-3,170),1)</f>
        <v>170</v>
      </c>
      <c r="N47" s="221" t="e">
        <f ca="1">MATCH(N46,OFFSET(справочник!$B$370,0,расчёт!N11-3,170),1)</f>
        <v>#DIV/0!</v>
      </c>
      <c r="O47" s="221">
        <f ca="1">MATCH(O46,OFFSET(справочник!$B$370,0,расчёт!O11-3,170),1)</f>
        <v>170</v>
      </c>
      <c r="P47" s="221">
        <f ca="1">MATCH(P46,OFFSET(справочник!$B$370,0,расчёт!P11-3,170),1)</f>
        <v>170</v>
      </c>
      <c r="Q47" s="221">
        <f ca="1">MATCH(Q46,OFFSET(справочник!$B$370,0,расчёт!Q11-3,170),1)</f>
        <v>170</v>
      </c>
      <c r="R47" s="221" t="e">
        <f ca="1">MATCH(R46,OFFSET(справочник!$B$370,0,расчёт!R11-3,170),1)</f>
        <v>#DIV/0!</v>
      </c>
      <c r="S47" s="221" t="e">
        <f ca="1">MATCH(S46,OFFSET(справочник!$B$370,0,расчёт!S11-3,170),1)</f>
        <v>#DIV/0!</v>
      </c>
      <c r="T47" s="221" t="e">
        <f ca="1">MATCH(T46,OFFSET(справочник!$B$370,0,расчёт!T11-3,170),1)</f>
        <v>#DIV/0!</v>
      </c>
      <c r="U47" s="221" t="e">
        <f ca="1">MATCH(U46,OFFSET(справочник!$B$370,0,расчёт!U11-3,170),1)</f>
        <v>#DIV/0!</v>
      </c>
      <c r="V47" s="221" t="e">
        <f ca="1">MATCH(V46,OFFSET(справочник!$B$370,0,расчёт!V11-3,170),1)</f>
        <v>#DIV/0!</v>
      </c>
      <c r="W47" s="221" t="e">
        <f ca="1">MATCH(W46,OFFSET(справочник!$B$370,0,расчёт!W11-3,170),1)</f>
        <v>#DIV/0!</v>
      </c>
    </row>
    <row r="48" spans="3:23">
      <c r="C48" s="221">
        <v>250</v>
      </c>
      <c r="D48" s="221" t="e">
        <f t="shared" ca="1" si="10"/>
        <v>#NAME?</v>
      </c>
      <c r="I48" s="221" t="e">
        <f ca="1">OFFSET(справочник!$A$369,I47,0)*IF(I45&lt;0,-1,1)</f>
        <v>#DIV/0!</v>
      </c>
      <c r="J48" s="221">
        <f ca="1">OFFSET(справочник!$A$369,J47,0)*IF(J45&lt;0,-1,1)</f>
        <v>-99.899999999999721</v>
      </c>
      <c r="K48" s="221">
        <f ca="1">OFFSET(справочник!$A$369,K47,0)*IF(K45&lt;0,-1,1)</f>
        <v>-99.899999999999721</v>
      </c>
      <c r="L48" s="221">
        <f ca="1">OFFSET(справочник!$A$369,L47,0)*IF(L45&lt;0,-1,1)</f>
        <v>-99.899999999999721</v>
      </c>
      <c r="M48" s="221">
        <f ca="1">OFFSET(справочник!$A$369,M47,0)*IF(M45&lt;0,-1,1)</f>
        <v>99.899999999999721</v>
      </c>
      <c r="N48" s="221" t="e">
        <f ca="1">OFFSET(справочник!$A$369,N47,0)*IF(N45&lt;0,-1,1)</f>
        <v>#DIV/0!</v>
      </c>
      <c r="O48" s="221">
        <f ca="1">OFFSET(справочник!$A$369,O47,0)*IF(O45&lt;0,-1,1)</f>
        <v>-99.899999999999721</v>
      </c>
      <c r="P48" s="221">
        <f ca="1">OFFSET(справочник!$A$369,P47,0)*IF(P45&lt;0,-1,1)</f>
        <v>99.899999999999721</v>
      </c>
      <c r="Q48" s="221">
        <f ca="1">OFFSET(справочник!$A$369,Q47,0)*IF(Q45&lt;0,-1,1)</f>
        <v>-99.899999999999721</v>
      </c>
      <c r="R48" s="221" t="e">
        <f ca="1">OFFSET(справочник!$A$369,R47,0)*IF(R45&lt;0,-1,1)</f>
        <v>#DIV/0!</v>
      </c>
      <c r="S48" s="221" t="e">
        <f ca="1">OFFSET(справочник!$A$369,S47,0)*IF(S45&lt;0,-1,1)</f>
        <v>#DIV/0!</v>
      </c>
      <c r="T48" s="221" t="e">
        <f ca="1">OFFSET(справочник!$A$369,T47,0)*IF(T45&lt;0,-1,1)</f>
        <v>#DIV/0!</v>
      </c>
      <c r="U48" s="221" t="e">
        <f ca="1">OFFSET(справочник!$A$369,U47,0)*IF(U45&lt;0,-1,1)</f>
        <v>#DIV/0!</v>
      </c>
      <c r="V48" s="221" t="e">
        <f ca="1">OFFSET(справочник!$A$369,V47,0)*IF(V45&lt;0,-1,1)</f>
        <v>#DIV/0!</v>
      </c>
      <c r="W48" s="221" t="e">
        <f ca="1">OFFSET(справочник!$A$369,W47,0)*IF(W45&lt;0,-1,1)</f>
        <v>#DIV/0!</v>
      </c>
    </row>
    <row r="49" spans="3:34">
      <c r="C49" s="221">
        <v>300</v>
      </c>
      <c r="D49" s="221" t="e">
        <f t="shared" ca="1" si="10"/>
        <v>#NAME?</v>
      </c>
    </row>
    <row r="50" spans="3:34">
      <c r="C50" s="221">
        <v>400</v>
      </c>
      <c r="D50" s="221" t="e">
        <f t="shared" ca="1" si="10"/>
        <v>#NAME?</v>
      </c>
    </row>
    <row r="51" spans="3:34">
      <c r="C51" s="221">
        <v>500</v>
      </c>
      <c r="D51" s="221" t="e">
        <f t="shared" ca="1" si="10"/>
        <v>#NAME?</v>
      </c>
    </row>
    <row r="52" spans="3:34">
      <c r="C52" s="221">
        <v>600</v>
      </c>
      <c r="D52" s="221" t="e">
        <f t="shared" ca="1" si="10"/>
        <v>#NAME?</v>
      </c>
      <c r="G52" s="221" t="s">
        <v>34</v>
      </c>
      <c r="I52" s="221" t="e">
        <f>KURT(данные!F10:F24)</f>
        <v>#DIV/0!</v>
      </c>
      <c r="J52" s="221" t="e">
        <f>KURT(данные!G10:G24)</f>
        <v>#DIV/0!</v>
      </c>
      <c r="K52" s="221" t="e">
        <f>KURT(данные!H10:H24)</f>
        <v>#DIV/0!</v>
      </c>
      <c r="L52" s="221" t="e">
        <f>KURT(данные!I10:I24)</f>
        <v>#DIV/0!</v>
      </c>
      <c r="M52" s="221" t="e">
        <f>KURT(данные!J10:J24)</f>
        <v>#DIV/0!</v>
      </c>
      <c r="N52" s="221" t="e">
        <f>KURT(данные!K10:K24)</f>
        <v>#DIV/0!</v>
      </c>
      <c r="O52" s="221" t="e">
        <f>KURT(данные!L10:L24)</f>
        <v>#DIV/0!</v>
      </c>
      <c r="P52" s="221" t="e">
        <f>KURT(данные!M10:M24)</f>
        <v>#DIV/0!</v>
      </c>
      <c r="Q52" s="221" t="e">
        <f>KURT(данные!N10:N24)</f>
        <v>#DIV/0!</v>
      </c>
      <c r="R52" s="221" t="e">
        <f>KURT(данные!O10:O24)</f>
        <v>#DIV/0!</v>
      </c>
      <c r="S52" s="221" t="e">
        <f>KURT(данные!P10:P24)</f>
        <v>#DIV/0!</v>
      </c>
      <c r="T52" s="221" t="e">
        <f>KURT(данные!Q10:Q24)</f>
        <v>#DIV/0!</v>
      </c>
      <c r="U52" s="221" t="e">
        <f>KURT(данные!R10:R24)</f>
        <v>#DIV/0!</v>
      </c>
      <c r="V52" s="221" t="e">
        <f>KURT(данные!S10:S24)</f>
        <v>#DIV/0!</v>
      </c>
      <c r="W52" s="221" t="e">
        <f>KURT(данные!T10:T24)</f>
        <v>#DIV/0!</v>
      </c>
    </row>
    <row r="53" spans="3:34">
      <c r="C53" s="221">
        <v>700</v>
      </c>
      <c r="D53" s="221" t="e">
        <f t="shared" ca="1" si="10"/>
        <v>#NAME?</v>
      </c>
      <c r="I53" s="221" t="e">
        <f>ABS(I52)</f>
        <v>#DIV/0!</v>
      </c>
      <c r="J53" s="221" t="e">
        <f t="shared" ref="J53:W53" si="12">ABS(J52)</f>
        <v>#DIV/0!</v>
      </c>
      <c r="K53" s="221" t="e">
        <f t="shared" si="12"/>
        <v>#DIV/0!</v>
      </c>
      <c r="L53" s="221" t="e">
        <f t="shared" si="12"/>
        <v>#DIV/0!</v>
      </c>
      <c r="M53" s="221" t="e">
        <f t="shared" si="12"/>
        <v>#DIV/0!</v>
      </c>
      <c r="N53" s="221" t="e">
        <f t="shared" si="12"/>
        <v>#DIV/0!</v>
      </c>
      <c r="O53" s="221" t="e">
        <f t="shared" si="12"/>
        <v>#DIV/0!</v>
      </c>
      <c r="P53" s="221" t="e">
        <f t="shared" si="12"/>
        <v>#DIV/0!</v>
      </c>
      <c r="Q53" s="221" t="e">
        <f t="shared" si="12"/>
        <v>#DIV/0!</v>
      </c>
      <c r="R53" s="221" t="e">
        <f t="shared" si="12"/>
        <v>#DIV/0!</v>
      </c>
      <c r="S53" s="221" t="e">
        <f t="shared" si="12"/>
        <v>#DIV/0!</v>
      </c>
      <c r="T53" s="221" t="e">
        <f t="shared" si="12"/>
        <v>#DIV/0!</v>
      </c>
      <c r="U53" s="221" t="e">
        <f t="shared" si="12"/>
        <v>#DIV/0!</v>
      </c>
      <c r="V53" s="221" t="e">
        <f t="shared" si="12"/>
        <v>#DIV/0!</v>
      </c>
      <c r="W53" s="221" t="e">
        <f t="shared" si="12"/>
        <v>#DIV/0!</v>
      </c>
    </row>
    <row r="54" spans="3:34">
      <c r="C54" s="221">
        <v>800</v>
      </c>
      <c r="D54" s="221" t="e">
        <f t="shared" ca="1" si="10"/>
        <v>#NAME?</v>
      </c>
      <c r="I54" s="221" t="e">
        <f ca="1">MATCH(I53,OFFSET(справочник!$B$552,0,расчёт!I11-4,170),1)</f>
        <v>#DIV/0!</v>
      </c>
      <c r="J54" s="221" t="e">
        <f ca="1">MATCH(J53,OFFSET(справочник!$B$552,0,расчёт!J11-4,170),1)</f>
        <v>#DIV/0!</v>
      </c>
      <c r="K54" s="221" t="e">
        <f ca="1">MATCH(K53,OFFSET(справочник!$B$552,0,расчёт!K11-4,170),1)</f>
        <v>#DIV/0!</v>
      </c>
      <c r="L54" s="221" t="e">
        <f ca="1">MATCH(L53,OFFSET(справочник!$B$552,0,расчёт!L11-4,170),1)</f>
        <v>#DIV/0!</v>
      </c>
      <c r="M54" s="221" t="e">
        <f ca="1">MATCH(M53,OFFSET(справочник!$B$552,0,расчёт!M11-4,170),1)</f>
        <v>#DIV/0!</v>
      </c>
      <c r="N54" s="221" t="e">
        <f ca="1">MATCH(N53,OFFSET(справочник!$B$552,0,расчёт!N11-4,170),1)</f>
        <v>#DIV/0!</v>
      </c>
      <c r="O54" s="221" t="e">
        <f ca="1">MATCH(O53,OFFSET(справочник!$B$552,0,расчёт!O11-4,170),1)</f>
        <v>#DIV/0!</v>
      </c>
      <c r="P54" s="221" t="e">
        <f ca="1">MATCH(P53,OFFSET(справочник!$B$552,0,расчёт!P11-4,170),1)</f>
        <v>#DIV/0!</v>
      </c>
      <c r="Q54" s="221" t="e">
        <f ca="1">MATCH(Q53,OFFSET(справочник!$B$552,0,расчёт!Q11-4,170),1)</f>
        <v>#DIV/0!</v>
      </c>
      <c r="R54" s="221" t="e">
        <f ca="1">MATCH(R53,OFFSET(справочник!$B$552,0,расчёт!R11-4,170),1)</f>
        <v>#DIV/0!</v>
      </c>
      <c r="S54" s="221" t="e">
        <f ca="1">MATCH(S53,OFFSET(справочник!$B$552,0,расчёт!S11-4,170),1)</f>
        <v>#DIV/0!</v>
      </c>
      <c r="T54" s="221" t="e">
        <f ca="1">MATCH(T53,OFFSET(справочник!$B$552,0,расчёт!T11-4,170),1)</f>
        <v>#DIV/0!</v>
      </c>
      <c r="U54" s="221" t="e">
        <f ca="1">MATCH(U53,OFFSET(справочник!$B$552,0,расчёт!U11-4,170),1)</f>
        <v>#DIV/0!</v>
      </c>
      <c r="V54" s="221" t="e">
        <f ca="1">MATCH(V53,OFFSET(справочник!$B$552,0,расчёт!V11-4,170),1)</f>
        <v>#DIV/0!</v>
      </c>
      <c r="W54" s="221" t="e">
        <f ca="1">MATCH(W53,OFFSET(справочник!$B$552,0,расчёт!W11-4,170),1)</f>
        <v>#DIV/0!</v>
      </c>
    </row>
    <row r="55" spans="3:34">
      <c r="C55" s="221">
        <v>900</v>
      </c>
      <c r="D55" s="221" t="e">
        <f t="shared" ca="1" si="10"/>
        <v>#NAME?</v>
      </c>
      <c r="I55" s="221" t="e">
        <f ca="1">OFFSET(справочник!$A$551,I54,0)*IF(I52&lt;0,-1,1)</f>
        <v>#DIV/0!</v>
      </c>
      <c r="J55" s="221" t="e">
        <f ca="1">OFFSET(справочник!$A$551,J54,0)*IF(J52&lt;0,-1,1)</f>
        <v>#DIV/0!</v>
      </c>
      <c r="K55" s="221" t="e">
        <f ca="1">OFFSET(справочник!$A$551,K54,0)*IF(K52&lt;0,-1,1)</f>
        <v>#DIV/0!</v>
      </c>
      <c r="L55" s="221" t="e">
        <f ca="1">OFFSET(справочник!$A$551,L54,0)*IF(L52&lt;0,-1,1)</f>
        <v>#DIV/0!</v>
      </c>
      <c r="M55" s="221" t="e">
        <f ca="1">OFFSET(справочник!$A$551,M54,0)*IF(M52&lt;0,-1,1)</f>
        <v>#DIV/0!</v>
      </c>
      <c r="N55" s="221" t="e">
        <f ca="1">OFFSET(справочник!$A$551,N54,0)*IF(N52&lt;0,-1,1)</f>
        <v>#DIV/0!</v>
      </c>
      <c r="O55" s="221" t="e">
        <f ca="1">OFFSET(справочник!$A$551,O54,0)*IF(O52&lt;0,-1,1)</f>
        <v>#DIV/0!</v>
      </c>
      <c r="P55" s="221" t="e">
        <f ca="1">OFFSET(справочник!$A$551,P54,0)*IF(P52&lt;0,-1,1)</f>
        <v>#DIV/0!</v>
      </c>
      <c r="Q55" s="221" t="e">
        <f ca="1">OFFSET(справочник!$A$551,Q54,0)*IF(Q52&lt;0,-1,1)</f>
        <v>#DIV/0!</v>
      </c>
      <c r="R55" s="221" t="e">
        <f ca="1">OFFSET(справочник!$A$551,R54,0)*IF(R52&lt;0,-1,1)</f>
        <v>#DIV/0!</v>
      </c>
      <c r="S55" s="221" t="e">
        <f ca="1">OFFSET(справочник!$A$551,S54,0)*IF(S52&lt;0,-1,1)</f>
        <v>#DIV/0!</v>
      </c>
      <c r="T55" s="221" t="e">
        <f ca="1">OFFSET(справочник!$A$551,T54,0)*IF(T52&lt;0,-1,1)</f>
        <v>#DIV/0!</v>
      </c>
      <c r="U55" s="221" t="e">
        <f ca="1">OFFSET(справочник!$A$551,U54,0)*IF(U52&lt;0,-1,1)</f>
        <v>#DIV/0!</v>
      </c>
      <c r="V55" s="221" t="e">
        <f ca="1">OFFSET(справочник!$A$551,V54,0)*IF(V52&lt;0,-1,1)</f>
        <v>#DIV/0!</v>
      </c>
      <c r="W55" s="221" t="e">
        <f ca="1">OFFSET(справочник!$A$551,W54,0)*IF(W52&lt;0,-1,1)</f>
        <v>#DIV/0!</v>
      </c>
    </row>
    <row r="56" spans="3:34">
      <c r="C56" s="221">
        <v>1000</v>
      </c>
      <c r="D56" s="221" t="e">
        <f t="shared" ca="1" si="10"/>
        <v>#NAME?</v>
      </c>
    </row>
    <row r="57" spans="3:34">
      <c r="C57" s="221">
        <v>2000</v>
      </c>
      <c r="D57" s="221" t="e">
        <f t="shared" ca="1" si="10"/>
        <v>#NAME?</v>
      </c>
    </row>
    <row r="58" spans="3:34">
      <c r="C58" s="221">
        <v>5000</v>
      </c>
      <c r="D58" s="221" t="e">
        <f t="shared" ca="1" si="10"/>
        <v>#NAME?</v>
      </c>
      <c r="G58" s="221" t="s">
        <v>37</v>
      </c>
      <c r="I58" s="221" t="e">
        <f ca="1">(CONFIDENCE(0.05,I13,I11))</f>
        <v>#N/A</v>
      </c>
      <c r="J58" s="221" t="e">
        <f t="shared" ref="J58:W58" ca="1" si="13">(CONFIDENCE(0.05,J13,J11))</f>
        <v>#N/A</v>
      </c>
      <c r="K58" s="221" t="e">
        <f t="shared" ca="1" si="13"/>
        <v>#N/A</v>
      </c>
      <c r="L58" s="221" t="e">
        <f t="shared" ca="1" si="13"/>
        <v>#N/A</v>
      </c>
      <c r="M58" s="221" t="e">
        <f t="shared" ca="1" si="13"/>
        <v>#N/A</v>
      </c>
      <c r="N58" s="221" t="e">
        <f t="shared" ca="1" si="13"/>
        <v>#N/A</v>
      </c>
      <c r="O58" s="221" t="e">
        <f t="shared" ca="1" si="13"/>
        <v>#N/A</v>
      </c>
      <c r="P58" s="221" t="e">
        <f t="shared" ca="1" si="13"/>
        <v>#N/A</v>
      </c>
      <c r="Q58" s="221" t="e">
        <f t="shared" ca="1" si="13"/>
        <v>#N/A</v>
      </c>
      <c r="R58" s="221" t="e">
        <f t="shared" ca="1" si="13"/>
        <v>#N/A</v>
      </c>
      <c r="S58" s="221" t="e">
        <f t="shared" si="13"/>
        <v>#N/A</v>
      </c>
      <c r="T58" s="221" t="e">
        <f t="shared" si="13"/>
        <v>#N/A</v>
      </c>
      <c r="U58" s="221" t="e">
        <f t="shared" si="13"/>
        <v>#N/A</v>
      </c>
      <c r="V58" s="221" t="e">
        <f t="shared" si="13"/>
        <v>#N/A</v>
      </c>
      <c r="W58" s="221" t="e">
        <f t="shared" si="13"/>
        <v>#N/A</v>
      </c>
    </row>
    <row r="59" spans="3:34">
      <c r="C59" s="221">
        <v>10000</v>
      </c>
      <c r="D59" s="221" t="e">
        <f t="shared" ca="1" si="10"/>
        <v>#NAME?</v>
      </c>
      <c r="I59" s="221" t="e">
        <f t="shared" ref="I59:W59" ca="1" si="14">100/I12*I58</f>
        <v>#DIV/0!</v>
      </c>
      <c r="J59" s="221" t="e">
        <f t="shared" ca="1" si="14"/>
        <v>#N/A</v>
      </c>
      <c r="K59" s="221" t="e">
        <f t="shared" ca="1" si="14"/>
        <v>#N/A</v>
      </c>
      <c r="L59" s="221" t="e">
        <f t="shared" ca="1" si="14"/>
        <v>#N/A</v>
      </c>
      <c r="M59" s="221" t="e">
        <f t="shared" ca="1" si="14"/>
        <v>#N/A</v>
      </c>
      <c r="N59" s="221" t="e">
        <f t="shared" ca="1" si="14"/>
        <v>#N/A</v>
      </c>
      <c r="O59" s="221" t="e">
        <f t="shared" ca="1" si="14"/>
        <v>#N/A</v>
      </c>
      <c r="P59" s="221" t="e">
        <f t="shared" ca="1" si="14"/>
        <v>#N/A</v>
      </c>
      <c r="Q59" s="221" t="e">
        <f t="shared" ca="1" si="14"/>
        <v>#N/A</v>
      </c>
      <c r="R59" s="221" t="e">
        <f t="shared" ca="1" si="14"/>
        <v>#DIV/0!</v>
      </c>
      <c r="S59" s="221" t="e">
        <f t="shared" si="14"/>
        <v>#DIV/0!</v>
      </c>
      <c r="T59" s="221" t="e">
        <f t="shared" si="14"/>
        <v>#DIV/0!</v>
      </c>
      <c r="U59" s="221" t="e">
        <f t="shared" si="14"/>
        <v>#DIV/0!</v>
      </c>
      <c r="V59" s="221" t="e">
        <f t="shared" si="14"/>
        <v>#DIV/0!</v>
      </c>
      <c r="W59" s="221" t="e">
        <f t="shared" si="14"/>
        <v>#DIV/0!</v>
      </c>
    </row>
    <row r="60" spans="3:34">
      <c r="C60" s="221">
        <v>100000</v>
      </c>
      <c r="D60" s="221" t="e">
        <f t="shared" ca="1" si="10"/>
        <v>#NAME?</v>
      </c>
    </row>
    <row r="61" spans="3:34">
      <c r="C61" s="221">
        <v>1000000</v>
      </c>
      <c r="D61" s="221" t="e">
        <f t="shared" ca="1" si="10"/>
        <v>#NAME?</v>
      </c>
    </row>
    <row r="62" spans="3:34">
      <c r="C62" s="221">
        <v>10000000</v>
      </c>
      <c r="D62" s="221" t="e">
        <f t="shared" ca="1" si="10"/>
        <v>#NAME?</v>
      </c>
    </row>
    <row r="63" spans="3:34">
      <c r="C63" s="235" t="s">
        <v>109</v>
      </c>
      <c r="D63" s="230">
        <v>9.9E-99</v>
      </c>
      <c r="AC63" s="221" t="s">
        <v>15</v>
      </c>
      <c r="AD63" s="221" t="s">
        <v>72</v>
      </c>
      <c r="AE63" s="221" t="s">
        <v>43</v>
      </c>
      <c r="AG63" s="221" t="s">
        <v>73</v>
      </c>
    </row>
    <row r="64" spans="3:34">
      <c r="G64" s="221" t="s">
        <v>39</v>
      </c>
      <c r="H64" s="221" t="s">
        <v>40</v>
      </c>
      <c r="I64" s="221" t="str">
        <f ca="1">IFERROR(_xlfn.VAR.S(данные!F10:F24),"")</f>
        <v/>
      </c>
      <c r="J64" s="221" t="str">
        <f ca="1">IFERROR(_xlfn.VAR.S(данные!G10:G24),"")</f>
        <v/>
      </c>
      <c r="K64" s="221" t="str">
        <f ca="1">IFERROR(_xlfn.VAR.S(данные!H10:H24),"")</f>
        <v/>
      </c>
      <c r="L64" s="221" t="str">
        <f ca="1">IFERROR(_xlfn.VAR.S(данные!I10:I24),"")</f>
        <v/>
      </c>
      <c r="M64" s="221" t="str">
        <f ca="1">IFERROR(_xlfn.VAR.S(данные!J10:J24),"")</f>
        <v/>
      </c>
      <c r="N64" s="221" t="str">
        <f ca="1">IFERROR(_xlfn.VAR.S(данные!K10:K24),"")</f>
        <v/>
      </c>
      <c r="O64" s="221" t="str">
        <f ca="1">IFERROR(_xlfn.VAR.S(данные!L10:L24),"")</f>
        <v/>
      </c>
      <c r="P64" s="221" t="str">
        <f ca="1">IFERROR(_xlfn.VAR.S(данные!M10:M24),"")</f>
        <v/>
      </c>
      <c r="Q64" s="221" t="str">
        <f ca="1">IFERROR(_xlfn.VAR.S(данные!N10:N24),"")</f>
        <v/>
      </c>
      <c r="R64" s="221" t="str">
        <f ca="1">IFERROR(_xlfn.VAR.S(данные!O10:O24),"")</f>
        <v/>
      </c>
      <c r="S64" s="221" t="str">
        <f>IFERROR(_xlfn.VAR.S(данные!P10:P24),"")</f>
        <v/>
      </c>
      <c r="T64" s="221" t="str">
        <f>IFERROR(_xlfn.VAR.S(данные!Q10:Q24),"")</f>
        <v/>
      </c>
      <c r="U64" s="221" t="str">
        <f>IFERROR(_xlfn.VAR.S(данные!R10:R24),"")</f>
        <v/>
      </c>
      <c r="V64" s="221" t="str">
        <f>IFERROR(_xlfn.VAR.S(данные!S10:S24),"")</f>
        <v/>
      </c>
      <c r="W64" s="221" t="str">
        <f>IFERROR(_xlfn.VAR.S(данные!T10:T24),"")</f>
        <v/>
      </c>
      <c r="Z64" s="221" t="s">
        <v>71</v>
      </c>
      <c r="AA64" s="221" t="str">
        <f ca="1">IFERROR(_xlfn.VAR.S(данные!F10:T10),"")</f>
        <v/>
      </c>
      <c r="AC64" s="221">
        <f ca="1">MAX(AA64:AA78)</f>
        <v>0</v>
      </c>
      <c r="AD64" s="221">
        <f ca="1">SUM(AA64:AA77)</f>
        <v>0</v>
      </c>
      <c r="AE64" s="221" t="e">
        <f ca="1">AA64/$AD$64</f>
        <v>#VALUE!</v>
      </c>
      <c r="AG64" s="221">
        <v>0.05</v>
      </c>
      <c r="AH64" s="221">
        <f>AG64/I68</f>
        <v>1.6666666666666666E-2</v>
      </c>
    </row>
    <row r="65" spans="7:34">
      <c r="G65" s="221" t="s">
        <v>41</v>
      </c>
      <c r="I65" s="221">
        <f ca="1">MAX(I64:W64)</f>
        <v>0</v>
      </c>
      <c r="AA65" s="221" t="str">
        <f ca="1">IFERROR(_xlfn.VAR.S(данные!F11:T11),"")</f>
        <v/>
      </c>
      <c r="AE65" s="221" t="e">
        <f t="shared" ref="AE65:AE78" ca="1" si="15">AA65/$AD$64</f>
        <v>#VALUE!</v>
      </c>
      <c r="AH65" s="221">
        <f>FINV(AH64,$I$69-1,($I$68-1)*($I$69-1))</f>
        <v>4.1927576187772075</v>
      </c>
    </row>
    <row r="66" spans="7:34">
      <c r="G66" s="221" t="s">
        <v>42</v>
      </c>
      <c r="I66" s="221">
        <f ca="1">SUM(I64:W64)</f>
        <v>0</v>
      </c>
      <c r="AA66" s="221" t="str">
        <f ca="1">IFERROR(_xlfn.VAR.S(данные!F12:T12),"")</f>
        <v/>
      </c>
      <c r="AE66" s="221" t="e">
        <f t="shared" ca="1" si="15"/>
        <v>#VALUE!</v>
      </c>
      <c r="AH66" s="221">
        <f>AH65/(AH65+I68-1)</f>
        <v>0.67704209931682902</v>
      </c>
    </row>
    <row r="67" spans="7:34">
      <c r="G67" s="221" t="s">
        <v>43</v>
      </c>
      <c r="I67" s="221" t="e">
        <f ca="1">I64/$I$66</f>
        <v>#VALUE!</v>
      </c>
      <c r="J67" s="221" t="e">
        <f ca="1">J64/$I$66</f>
        <v>#VALUE!</v>
      </c>
      <c r="K67" s="221" t="e">
        <f t="shared" ref="K67:W67" ca="1" si="16">K64/$I$66</f>
        <v>#VALUE!</v>
      </c>
      <c r="L67" s="221" t="e">
        <f t="shared" ca="1" si="16"/>
        <v>#VALUE!</v>
      </c>
      <c r="M67" s="221" t="e">
        <f t="shared" ca="1" si="16"/>
        <v>#VALUE!</v>
      </c>
      <c r="N67" s="221" t="e">
        <f t="shared" ca="1" si="16"/>
        <v>#VALUE!</v>
      </c>
      <c r="O67" s="221" t="e">
        <f t="shared" ca="1" si="16"/>
        <v>#VALUE!</v>
      </c>
      <c r="P67" s="221" t="e">
        <f t="shared" ca="1" si="16"/>
        <v>#VALUE!</v>
      </c>
      <c r="Q67" s="221" t="e">
        <f t="shared" ca="1" si="16"/>
        <v>#VALUE!</v>
      </c>
      <c r="R67" s="221" t="e">
        <f t="shared" ca="1" si="16"/>
        <v>#VALUE!</v>
      </c>
      <c r="S67" s="221" t="e">
        <f t="shared" ca="1" si="16"/>
        <v>#VALUE!</v>
      </c>
      <c r="T67" s="221" t="e">
        <f t="shared" ca="1" si="16"/>
        <v>#VALUE!</v>
      </c>
      <c r="U67" s="221" t="e">
        <f t="shared" ca="1" si="16"/>
        <v>#VALUE!</v>
      </c>
      <c r="V67" s="221" t="e">
        <f t="shared" ca="1" si="16"/>
        <v>#VALUE!</v>
      </c>
      <c r="W67" s="221" t="e">
        <f t="shared" ca="1" si="16"/>
        <v>#VALUE!</v>
      </c>
      <c r="AA67" s="221" t="str">
        <f ca="1">IFERROR(_xlfn.VAR.S(данные!F13:T13),"")</f>
        <v/>
      </c>
      <c r="AE67" s="221" t="e">
        <f t="shared" ca="1" si="15"/>
        <v>#VALUE!</v>
      </c>
    </row>
    <row r="68" spans="7:34">
      <c r="G68" s="221" t="s">
        <v>44</v>
      </c>
      <c r="I68" s="221">
        <f>AVERAGEIF(I11:W11,"&gt;2")</f>
        <v>3</v>
      </c>
      <c r="AA68" s="221" t="str">
        <f>IFERROR(_xlfn.VAR.S(данные!F14:T14),"")</f>
        <v/>
      </c>
      <c r="AE68" s="221" t="e">
        <f t="shared" ca="1" si="15"/>
        <v>#VALUE!</v>
      </c>
    </row>
    <row r="69" spans="7:34">
      <c r="G69" s="221" t="s">
        <v>48</v>
      </c>
      <c r="I69" s="221">
        <f>COUNT(I45:W45)</f>
        <v>7</v>
      </c>
      <c r="AA69" s="221" t="str">
        <f>IFERROR(_xlfn.VAR.S(данные!F15:T15),"")</f>
        <v/>
      </c>
      <c r="AE69" s="221" t="e">
        <f t="shared" ca="1" si="15"/>
        <v>#VALUE!</v>
      </c>
    </row>
    <row r="70" spans="7:34">
      <c r="G70" s="221" t="s">
        <v>47</v>
      </c>
      <c r="I70" s="221" t="e">
        <f ca="1">MATCH(I67,OFFSET(справочник!$E$732,0,0,170),1)</f>
        <v>#VALUE!</v>
      </c>
      <c r="J70" s="221" t="e">
        <f ca="1">MATCH(J67,OFFSET(справочник!$E$732,0,0,170),1)</f>
        <v>#VALUE!</v>
      </c>
      <c r="K70" s="221" t="e">
        <f ca="1">MATCH(K67,OFFSET(справочник!$E$732,0,0,170),1)</f>
        <v>#VALUE!</v>
      </c>
      <c r="L70" s="221" t="e">
        <f ca="1">MATCH(L67,OFFSET(справочник!$E$732,0,0,170),1)</f>
        <v>#VALUE!</v>
      </c>
      <c r="M70" s="221" t="e">
        <f ca="1">MATCH(M67,OFFSET(справочник!$E$732,0,0,170),1)</f>
        <v>#VALUE!</v>
      </c>
      <c r="N70" s="221" t="e">
        <f ca="1">MATCH(N67,OFFSET(справочник!$E$732,0,0,170),1)</f>
        <v>#VALUE!</v>
      </c>
      <c r="O70" s="221" t="e">
        <f ca="1">MATCH(O67,OFFSET(справочник!$E$732,0,0,170),1)</f>
        <v>#VALUE!</v>
      </c>
      <c r="P70" s="221" t="e">
        <f ca="1">MATCH(P67,OFFSET(справочник!$E$732,0,0,170),1)</f>
        <v>#VALUE!</v>
      </c>
      <c r="Q70" s="221" t="e">
        <f ca="1">MATCH(Q67,OFFSET(справочник!$E$732,0,0,170),1)</f>
        <v>#VALUE!</v>
      </c>
      <c r="R70" s="221" t="e">
        <f ca="1">MATCH(R67,OFFSET(справочник!$E$732,0,0,170),1)</f>
        <v>#VALUE!</v>
      </c>
      <c r="S70" s="221" t="e">
        <f ca="1">MATCH(S67,OFFSET(справочник!$E$732,0,0,170),1)</f>
        <v>#VALUE!</v>
      </c>
      <c r="T70" s="221" t="e">
        <f ca="1">MATCH(T67,OFFSET(справочник!$E$732,0,0,170),1)</f>
        <v>#VALUE!</v>
      </c>
      <c r="U70" s="221" t="e">
        <f ca="1">MATCH(U67,OFFSET(справочник!$E$732,0,0,170),1)</f>
        <v>#VALUE!</v>
      </c>
      <c r="V70" s="221" t="e">
        <f ca="1">MATCH(V67,OFFSET(справочник!$E$732,0,0,170),1)</f>
        <v>#VALUE!</v>
      </c>
      <c r="W70" s="221" t="e">
        <f ca="1">MATCH(W67,OFFSET(справочник!$E$732,0,0,170),1)</f>
        <v>#VALUE!</v>
      </c>
      <c r="AA70" s="221" t="str">
        <f>IFERROR(_xlfn.VAR.S(данные!F16:T16),"")</f>
        <v/>
      </c>
      <c r="AE70" s="221" t="e">
        <f t="shared" ca="1" si="15"/>
        <v>#VALUE!</v>
      </c>
    </row>
    <row r="71" spans="7:34">
      <c r="I71" s="221" t="e">
        <f ca="1">OFFSET(справочник!$A$732,I70,0)</f>
        <v>#VALUE!</v>
      </c>
      <c r="J71" s="221" t="e">
        <f ca="1">OFFSET(справочник!$A$732,J70,0)</f>
        <v>#VALUE!</v>
      </c>
      <c r="K71" s="221" t="e">
        <f ca="1">OFFSET(справочник!$A$732,K70,0)</f>
        <v>#VALUE!</v>
      </c>
      <c r="L71" s="221" t="e">
        <f ca="1">OFFSET(справочник!$A$732,L70,0)</f>
        <v>#VALUE!</v>
      </c>
      <c r="M71" s="221" t="e">
        <f ca="1">OFFSET(справочник!$A$732,M70,0)</f>
        <v>#VALUE!</v>
      </c>
      <c r="N71" s="221" t="e">
        <f ca="1">OFFSET(справочник!$A$732,N70,0)</f>
        <v>#VALUE!</v>
      </c>
      <c r="O71" s="221" t="e">
        <f ca="1">OFFSET(справочник!$A$732,O70,0)</f>
        <v>#VALUE!</v>
      </c>
      <c r="P71" s="221" t="e">
        <f ca="1">OFFSET(справочник!$A$732,P70,0)</f>
        <v>#VALUE!</v>
      </c>
      <c r="Q71" s="221" t="e">
        <f ca="1">OFFSET(справочник!$A$732,Q70,0)</f>
        <v>#VALUE!</v>
      </c>
      <c r="R71" s="221" t="e">
        <f ca="1">OFFSET(справочник!$A$732,R70,0)</f>
        <v>#VALUE!</v>
      </c>
      <c r="S71" s="221" t="e">
        <f ca="1">OFFSET(справочник!$A$732,S70,0)</f>
        <v>#VALUE!</v>
      </c>
      <c r="T71" s="221" t="e">
        <f ca="1">OFFSET(справочник!$A$732,T70,0)</f>
        <v>#VALUE!</v>
      </c>
      <c r="U71" s="221" t="e">
        <f ca="1">OFFSET(справочник!$A$732,U70,0)</f>
        <v>#VALUE!</v>
      </c>
      <c r="V71" s="221" t="e">
        <f ca="1">OFFSET(справочник!$A$732,V70,0)</f>
        <v>#VALUE!</v>
      </c>
      <c r="W71" s="221" t="e">
        <f ca="1">OFFSET(справочник!$A$732,W70,0)</f>
        <v>#VALUE!</v>
      </c>
      <c r="AA71" s="221" t="str">
        <f>IFERROR(_xlfn.VAR.S(данные!F17:T17),"")</f>
        <v/>
      </c>
      <c r="AE71" s="221" t="e">
        <f t="shared" ca="1" si="15"/>
        <v>#VALUE!</v>
      </c>
    </row>
    <row r="72" spans="7:34">
      <c r="AA72" s="221" t="str">
        <f>IFERROR(_xlfn.VAR.S(данные!F18:T18),"")</f>
        <v/>
      </c>
      <c r="AE72" s="221" t="e">
        <f t="shared" ca="1" si="15"/>
        <v>#VALUE!</v>
      </c>
    </row>
    <row r="73" spans="7:34">
      <c r="G73" s="221" t="s">
        <v>45</v>
      </c>
      <c r="I73" s="221">
        <f>0.01/($I$69)</f>
        <v>1.4285714285714286E-3</v>
      </c>
      <c r="J73" s="221">
        <f>FINV(I73,$I$68-1,($I$69-1)*($I$68-1))</f>
        <v>11.878630837696544</v>
      </c>
      <c r="K73" s="221">
        <f>J73/(J73+I69-1)</f>
        <v>0.66440383190030505</v>
      </c>
      <c r="AA73" s="221" t="str">
        <f>IFERROR(_xlfn.VAR.S(данные!F19:T19),"")</f>
        <v/>
      </c>
      <c r="AE73" s="221" t="e">
        <f t="shared" ca="1" si="15"/>
        <v>#VALUE!</v>
      </c>
    </row>
    <row r="74" spans="7:34">
      <c r="AA74" s="221" t="str">
        <f>IFERROR(_xlfn.VAR.S(данные!F20:T20),"")</f>
        <v/>
      </c>
      <c r="AE74" s="221" t="e">
        <f t="shared" ca="1" si="15"/>
        <v>#VALUE!</v>
      </c>
    </row>
    <row r="75" spans="7:34">
      <c r="G75" s="221" t="e">
        <f ca="1">CONCATENATE("Y-",расчёт!J86,";"/"")</f>
        <v>#VALUE!</v>
      </c>
      <c r="AA75" s="221" t="str">
        <f>IFERROR(_xlfn.VAR.S(данные!F21:T21),"")</f>
        <v/>
      </c>
      <c r="AE75" s="221" t="e">
        <f t="shared" ca="1" si="15"/>
        <v>#VALUE!</v>
      </c>
    </row>
    <row r="76" spans="7:34">
      <c r="AA76" s="221" t="str">
        <f>IFERROR(_xlfn.VAR.S(данные!F22:T22),"")</f>
        <v/>
      </c>
      <c r="AE76" s="221" t="e">
        <f t="shared" ca="1" si="15"/>
        <v>#VALUE!</v>
      </c>
    </row>
    <row r="77" spans="7:34">
      <c r="H77" s="221" t="s">
        <v>49</v>
      </c>
      <c r="I77" s="221">
        <f>IFERROR(AVERAGE(данные!F10:F24),NA())</f>
        <v>0</v>
      </c>
      <c r="J77" s="221">
        <f>IFERROR(AVERAGE(данные!G10:G24),NA())</f>
        <v>1.6666666666666666E-2</v>
      </c>
      <c r="K77" s="221">
        <f>IFERROR(AVERAGE(данные!H10:H24),NA())</f>
        <v>5.4666666666666669E-2</v>
      </c>
      <c r="L77" s="221">
        <f>IFERROR(AVERAGE(данные!I10:I24),NA())</f>
        <v>9.6000000000000016E-2</v>
      </c>
      <c r="M77" s="221">
        <f>IFERROR(AVERAGE(данные!J10:J24),NA())</f>
        <v>0.11633333333333334</v>
      </c>
      <c r="N77" s="221">
        <f>IFERROR(AVERAGE(данные!K10:K24),NA())</f>
        <v>0.17</v>
      </c>
      <c r="O77" s="221">
        <f>IFERROR(AVERAGE(данные!L10:L24),NA())</f>
        <v>0.24966666666666668</v>
      </c>
      <c r="P77" s="221">
        <f>IFERROR(AVERAGE(данные!M10:M24),NA())</f>
        <v>0.31033333333333335</v>
      </c>
      <c r="Q77" s="221">
        <f>IFERROR(AVERAGE(данные!N10:N24),NA())</f>
        <v>0.37366666666666665</v>
      </c>
      <c r="R77" s="221" t="e">
        <f>IFERROR(AVERAGE(данные!O10:O24),NA())</f>
        <v>#N/A</v>
      </c>
      <c r="S77" s="221" t="e">
        <f>IFERROR(AVERAGE(данные!P10:P24),NA())</f>
        <v>#N/A</v>
      </c>
      <c r="T77" s="221" t="e">
        <f>IFERROR(AVERAGE(данные!Q10:Q24),NA())</f>
        <v>#N/A</v>
      </c>
      <c r="U77" s="221" t="e">
        <f>IFERROR(AVERAGE(данные!R10:R24),NA())</f>
        <v>#N/A</v>
      </c>
      <c r="V77" s="221" t="e">
        <f>IFERROR(AVERAGE(данные!S10:S24),NA())</f>
        <v>#N/A</v>
      </c>
      <c r="W77" s="221" t="e">
        <f>IFERROR(AVERAGE(данные!T10:T24),NA())</f>
        <v>#N/A</v>
      </c>
      <c r="AA77" s="221" t="str">
        <f>IFERROR(_xlfn.VAR.S(данные!F23:T23),"")</f>
        <v/>
      </c>
      <c r="AE77" s="221" t="e">
        <f t="shared" ca="1" si="15"/>
        <v>#VALUE!</v>
      </c>
    </row>
    <row r="78" spans="7:34">
      <c r="H78" s="228" t="s">
        <v>70</v>
      </c>
      <c r="I78" s="221">
        <f>IF(ISNUMBER(I77),данные!F9,NA())</f>
        <v>0</v>
      </c>
      <c r="J78" s="221">
        <f>IF(ISNUMBER(J77),данные!G9,NA())</f>
        <v>2</v>
      </c>
      <c r="K78" s="221">
        <f>IF(ISNUMBER(K77),данные!H9,NA())</f>
        <v>4</v>
      </c>
      <c r="L78" s="221">
        <f>IF(ISNUMBER(L77),данные!I9,NA())</f>
        <v>6</v>
      </c>
      <c r="M78" s="221">
        <f>IF(ISNUMBER(M77),данные!J9,NA())</f>
        <v>8</v>
      </c>
      <c r="N78" s="221">
        <f>IF(ISNUMBER(N77),данные!K9,NA())</f>
        <v>12</v>
      </c>
      <c r="O78" s="221">
        <f>IF(ISNUMBER(O77),данные!L9,NA())</f>
        <v>16</v>
      </c>
      <c r="P78" s="221">
        <f>IF(ISNUMBER(P77),данные!M9,NA())</f>
        <v>20</v>
      </c>
      <c r="Q78" s="221">
        <f>IF(ISNUMBER(Q77),данные!N9,NA())</f>
        <v>24</v>
      </c>
      <c r="R78" s="221" t="e">
        <f>IF(ISNUMBER(R77),данные!O9,NA())</f>
        <v>#N/A</v>
      </c>
      <c r="S78" s="221" t="e">
        <f>IF(ISNUMBER(S77),данные!P9,NA())</f>
        <v>#N/A</v>
      </c>
      <c r="T78" s="221" t="e">
        <f>IF(ISNUMBER(T77),данные!Q9,NA())</f>
        <v>#N/A</v>
      </c>
      <c r="U78" s="221" t="e">
        <f>IF(ISNUMBER(U77),данные!R9,NA())</f>
        <v>#N/A</v>
      </c>
      <c r="V78" s="221" t="e">
        <f>IF(ISNUMBER(V77),данные!S9,NA())</f>
        <v>#N/A</v>
      </c>
      <c r="W78" s="221" t="e">
        <f>IF(ISNUMBER(W77),данные!T9,NA())</f>
        <v>#N/A</v>
      </c>
      <c r="AA78" s="221" t="str">
        <f>IFERROR(_xlfn.VAR.S(данные!F24:T24),"")</f>
        <v/>
      </c>
      <c r="AE78" s="221" t="e">
        <f t="shared" ca="1" si="15"/>
        <v>#VALUE!</v>
      </c>
    </row>
    <row r="80" spans="7:34">
      <c r="H80" s="221" t="s">
        <v>50</v>
      </c>
      <c r="I80" s="221">
        <f>COUNT(I77:W77)</f>
        <v>9</v>
      </c>
    </row>
    <row r="81" spans="7:23">
      <c r="H81" s="221" t="s">
        <v>51</v>
      </c>
      <c r="I81" s="221">
        <f>COUNT(I78:W78)</f>
        <v>9</v>
      </c>
    </row>
    <row r="82" spans="7:23">
      <c r="H82" s="221" t="s">
        <v>52</v>
      </c>
      <c r="I82" s="236">
        <f>MIN(I80:I81)</f>
        <v>9</v>
      </c>
    </row>
    <row r="83" spans="7:23">
      <c r="G83" s="221" t="s">
        <v>53</v>
      </c>
      <c r="I83" s="221" t="b">
        <v>1</v>
      </c>
    </row>
    <row r="85" spans="7:23">
      <c r="I85" s="228" t="s">
        <v>62</v>
      </c>
      <c r="J85" s="228" t="s">
        <v>63</v>
      </c>
      <c r="M85" s="228" t="s">
        <v>69</v>
      </c>
      <c r="N85" s="228" t="s">
        <v>66</v>
      </c>
      <c r="O85" s="228" t="s">
        <v>67</v>
      </c>
      <c r="Q85" s="221" t="s">
        <v>68</v>
      </c>
      <c r="S85" s="221" t="s">
        <v>62</v>
      </c>
      <c r="T85" s="221" t="s">
        <v>63</v>
      </c>
    </row>
    <row r="86" spans="7:23">
      <c r="I86" s="221">
        <f t="array" aca="1" ref="I86:J90" ca="1">LINEST(OFFSET(I77,0,0,1,I82),OFFSET(I78,0,0,1,I82)^{1},I83,1)</f>
        <v>1.5815466666666663E-2</v>
      </c>
      <c r="J86" s="221">
        <f ca="1"/>
        <v>-7.5210666666666315E-3</v>
      </c>
      <c r="N86" s="221">
        <f ca="1">ABS(I86/I87)</f>
        <v>51.464891858225315</v>
      </c>
      <c r="O86" s="221">
        <f ca="1">ABS(J86/J87)</f>
        <v>1.8982960743111794</v>
      </c>
      <c r="Q86" s="221">
        <f ca="1">I88^2</f>
        <v>0.9947351393640248</v>
      </c>
      <c r="S86" s="221">
        <f ca="1">1/I86</f>
        <v>63.229243946853728</v>
      </c>
      <c r="T86" s="221">
        <f ca="1">-J86/I86</f>
        <v>0.47555135900721446</v>
      </c>
    </row>
    <row r="87" spans="7:23">
      <c r="I87" s="221">
        <f ca="1"/>
        <v>3.0730593411591858E-4</v>
      </c>
      <c r="J87" s="221">
        <f ca="1"/>
        <v>3.9620092821377956E-3</v>
      </c>
      <c r="N87" s="221">
        <f ca="1">MATCH(N86,OFFSET(справочник!J732,0,0,170),1)</f>
        <v>1</v>
      </c>
      <c r="O87" s="221">
        <f ca="1">MATCH(O86,OFFSET(справочник!J732,0,0,170),1)</f>
        <v>1</v>
      </c>
    </row>
    <row r="88" spans="7:23">
      <c r="I88" s="221">
        <f ca="1"/>
        <v>0.99736409568623674</v>
      </c>
      <c r="J88" s="221">
        <f ca="1"/>
        <v>7.2432703304077485E-3</v>
      </c>
      <c r="N88" s="221">
        <f ca="1">OFFSET(справочник!$A$732,N87,0)</f>
        <v>1</v>
      </c>
      <c r="O88" s="221">
        <f ca="1">OFFSET(справочник!$A$732,O87,0)</f>
        <v>1</v>
      </c>
    </row>
    <row r="89" spans="7:23">
      <c r="I89" s="221">
        <f ca="1"/>
        <v>2648.6350939788272</v>
      </c>
      <c r="J89" s="221">
        <f ca="1"/>
        <v>7</v>
      </c>
      <c r="M89" s="221">
        <f ca="1">FDIST(I89,I82-J89-1,J89)</f>
        <v>2.739248804497778E-10</v>
      </c>
    </row>
    <row r="90" spans="7:23">
      <c r="I90" s="221">
        <f ca="1"/>
        <v>0.13896054771358024</v>
      </c>
      <c r="J90" s="221">
        <f ca="1"/>
        <v>3.6725475555555618E-4</v>
      </c>
    </row>
    <row r="92" spans="7:23">
      <c r="G92" s="221" t="s">
        <v>64</v>
      </c>
      <c r="I92" s="221">
        <f ca="1">$I$86*I78+$J$86</f>
        <v>-7.5210666666666315E-3</v>
      </c>
      <c r="J92" s="221">
        <f t="shared" ref="J92:W92" ca="1" si="17">$I$86*J78+$J$86</f>
        <v>2.4109866666666695E-2</v>
      </c>
      <c r="K92" s="221">
        <f t="shared" ca="1" si="17"/>
        <v>5.5740800000000021E-2</v>
      </c>
      <c r="L92" s="221">
        <f t="shared" ca="1" si="17"/>
        <v>8.737173333333334E-2</v>
      </c>
      <c r="M92" s="221">
        <f t="shared" ca="1" si="17"/>
        <v>0.11900266666666667</v>
      </c>
      <c r="N92" s="221">
        <f t="shared" ca="1" si="17"/>
        <v>0.18226453333333331</v>
      </c>
      <c r="O92" s="221">
        <f ca="1">$I$86*O78+$J$86</f>
        <v>0.24552639999999998</v>
      </c>
      <c r="P92" s="221">
        <f t="shared" ca="1" si="17"/>
        <v>0.30878826666666664</v>
      </c>
      <c r="Q92" s="221">
        <f t="shared" ca="1" si="17"/>
        <v>0.37205013333333325</v>
      </c>
      <c r="R92" s="221" t="e">
        <f t="shared" ca="1" si="17"/>
        <v>#N/A</v>
      </c>
      <c r="S92" s="221" t="e">
        <f t="shared" ca="1" si="17"/>
        <v>#N/A</v>
      </c>
      <c r="T92" s="221" t="e">
        <f t="shared" ca="1" si="17"/>
        <v>#N/A</v>
      </c>
      <c r="U92" s="221" t="e">
        <f t="shared" ca="1" si="17"/>
        <v>#N/A</v>
      </c>
      <c r="V92" s="221" t="e">
        <f t="shared" ca="1" si="17"/>
        <v>#N/A</v>
      </c>
      <c r="W92" s="221" t="e">
        <f t="shared" ca="1" si="17"/>
        <v>#N/A</v>
      </c>
    </row>
    <row r="93" spans="7:23">
      <c r="G93" s="221" t="s">
        <v>55</v>
      </c>
      <c r="I93" s="221">
        <f ca="1">I77-I92</f>
        <v>7.5210666666666315E-3</v>
      </c>
      <c r="J93" s="221">
        <f t="shared" ref="J93:W93" ca="1" si="18">J77-J92</f>
        <v>-7.4432000000000283E-3</v>
      </c>
      <c r="K93" s="221">
        <f t="shared" ca="1" si="18"/>
        <v>-1.0741333333333519E-3</v>
      </c>
      <c r="L93" s="221">
        <f t="shared" ca="1" si="18"/>
        <v>8.6282666666666757E-3</v>
      </c>
      <c r="M93" s="221">
        <f t="shared" ca="1" si="18"/>
        <v>-2.6693333333333291E-3</v>
      </c>
      <c r="N93" s="221">
        <f t="shared" ca="1" si="18"/>
        <v>-1.22645333333333E-2</v>
      </c>
      <c r="O93" s="221">
        <f t="shared" ca="1" si="18"/>
        <v>4.1402666666666976E-3</v>
      </c>
      <c r="P93" s="221">
        <f t="shared" ca="1" si="18"/>
        <v>1.5450666666667057E-3</v>
      </c>
      <c r="Q93" s="221">
        <f t="shared" ca="1" si="18"/>
        <v>1.616533333333392E-3</v>
      </c>
      <c r="R93" s="221" t="e">
        <f t="shared" ca="1" si="18"/>
        <v>#N/A</v>
      </c>
      <c r="S93" s="221" t="e">
        <f t="shared" ca="1" si="18"/>
        <v>#N/A</v>
      </c>
      <c r="T93" s="221" t="e">
        <f t="shared" ca="1" si="18"/>
        <v>#N/A</v>
      </c>
      <c r="U93" s="221" t="e">
        <f t="shared" ca="1" si="18"/>
        <v>#N/A</v>
      </c>
      <c r="V93" s="221" t="e">
        <f t="shared" ca="1" si="18"/>
        <v>#N/A</v>
      </c>
      <c r="W93" s="221" t="e">
        <f t="shared" ca="1" si="18"/>
        <v>#N/A</v>
      </c>
    </row>
    <row r="94" spans="7:23">
      <c r="G94" s="221" t="s">
        <v>56</v>
      </c>
      <c r="I94" s="221" t="e">
        <f ca="1">100-(100/I77*I92)</f>
        <v>#DIV/0!</v>
      </c>
      <c r="J94" s="221">
        <f t="shared" ref="J94:W94" ca="1" si="19">100-(100/J77*J92)</f>
        <v>-44.659200000000169</v>
      </c>
      <c r="K94" s="221">
        <f t="shared" ca="1" si="19"/>
        <v>-1.9648780487805197</v>
      </c>
      <c r="L94" s="221">
        <f t="shared" ca="1" si="19"/>
        <v>8.9877777777777794</v>
      </c>
      <c r="M94" s="221">
        <f t="shared" ca="1" si="19"/>
        <v>-2.2945558739254892</v>
      </c>
      <c r="N94" s="221">
        <f t="shared" ca="1" si="19"/>
        <v>-7.214431372549015</v>
      </c>
      <c r="O94" s="221">
        <f t="shared" ca="1" si="19"/>
        <v>1.6583177570093568</v>
      </c>
      <c r="P94" s="221">
        <f t="shared" ca="1" si="19"/>
        <v>0.49787325456499332</v>
      </c>
      <c r="Q94" s="221">
        <f t="shared" ca="1" si="19"/>
        <v>0.43261373773417233</v>
      </c>
      <c r="R94" s="221" t="e">
        <f t="shared" ca="1" si="19"/>
        <v>#N/A</v>
      </c>
      <c r="S94" s="221" t="e">
        <f t="shared" ca="1" si="19"/>
        <v>#N/A</v>
      </c>
      <c r="T94" s="221" t="e">
        <f t="shared" ca="1" si="19"/>
        <v>#N/A</v>
      </c>
      <c r="U94" s="221" t="e">
        <f t="shared" ca="1" si="19"/>
        <v>#N/A</v>
      </c>
      <c r="V94" s="221" t="e">
        <f t="shared" ca="1" si="19"/>
        <v>#N/A</v>
      </c>
      <c r="W94" s="221" t="e">
        <f t="shared" ca="1" si="19"/>
        <v>#N/A</v>
      </c>
    </row>
    <row r="96" spans="7:23">
      <c r="G96" s="221" t="s">
        <v>58</v>
      </c>
      <c r="H96" s="221">
        <v>1</v>
      </c>
      <c r="I96" s="221">
        <f>IF(ISNUMBER(данные!F10)=TRUE,данные!F10,NA())</f>
        <v>0</v>
      </c>
      <c r="J96" s="221">
        <f>IF(ISNUMBER(данные!G10)=TRUE,данные!G10,NA())</f>
        <v>1.6E-2</v>
      </c>
      <c r="K96" s="221">
        <f>IF(ISNUMBER(данные!H10)=TRUE,данные!H10,NA())</f>
        <v>5.5E-2</v>
      </c>
      <c r="L96" s="221">
        <f>IF(ISNUMBER(данные!I10)=TRUE,данные!I10,NA())</f>
        <v>9.6000000000000002E-2</v>
      </c>
      <c r="M96" s="221">
        <f>IF(ISNUMBER(данные!J10)=TRUE,данные!J10,NA())</f>
        <v>0.11600000000000001</v>
      </c>
      <c r="N96" s="221">
        <f>IF(ISNUMBER(данные!K10)=TRUE,данные!K10,NA())</f>
        <v>0.17</v>
      </c>
      <c r="O96" s="221">
        <f>IF(ISNUMBER(данные!L10)=TRUE,данные!L10,NA())</f>
        <v>0.249</v>
      </c>
      <c r="P96" s="221">
        <f>IF(ISNUMBER(данные!M10)=TRUE,данные!M10,NA())</f>
        <v>0.31</v>
      </c>
      <c r="Q96" s="221">
        <f>IF(ISNUMBER(данные!N10)=TRUE,данные!N10,NA())</f>
        <v>0.373</v>
      </c>
      <c r="R96" s="221" t="e">
        <f>IF(ISNUMBER(данные!O10)=TRUE,данные!O10,NA())</f>
        <v>#N/A</v>
      </c>
      <c r="S96" s="221" t="e">
        <f>IF(ISNUMBER(данные!P10)=TRUE,данные!P10,NA())</f>
        <v>#N/A</v>
      </c>
      <c r="T96" s="221" t="e">
        <f>IF(ISNUMBER(данные!Q10)=TRUE,данные!Q10,NA())</f>
        <v>#N/A</v>
      </c>
      <c r="U96" s="221" t="e">
        <f>IF(ISNUMBER(данные!R10)=TRUE,данные!R10,NA())</f>
        <v>#N/A</v>
      </c>
      <c r="V96" s="221" t="e">
        <f>IF(ISNUMBER(данные!S10)=TRUE,данные!S10,NA())</f>
        <v>#N/A</v>
      </c>
      <c r="W96" s="221" t="e">
        <f>IF(ISNUMBER(данные!T10)=TRUE,данные!T10,NA())</f>
        <v>#N/A</v>
      </c>
    </row>
    <row r="97" spans="8:23">
      <c r="H97" s="221">
        <v>2</v>
      </c>
      <c r="I97" s="221">
        <f>IF(ISNUMBER(данные!F11)=TRUE,данные!F11,NA())</f>
        <v>0</v>
      </c>
      <c r="J97" s="221">
        <f>IF(ISNUMBER(данные!G11)=TRUE,данные!G11,NA())</f>
        <v>1.7000000000000001E-2</v>
      </c>
      <c r="K97" s="221">
        <f>IF(ISNUMBER(данные!H11)=TRUE,данные!H11,NA())</f>
        <v>5.3999999999999999E-2</v>
      </c>
      <c r="L97" s="221">
        <f>IF(ISNUMBER(данные!I11)=TRUE,данные!I11,NA())</f>
        <v>9.6000000000000002E-2</v>
      </c>
      <c r="M97" s="221">
        <f>IF(ISNUMBER(данные!J11)=TRUE,данные!J11,NA())</f>
        <v>0.11700000000000001</v>
      </c>
      <c r="N97" s="221">
        <f>IF(ISNUMBER(данные!K11)=TRUE,данные!K11,NA())</f>
        <v>0.17</v>
      </c>
      <c r="O97" s="221">
        <f>IF(ISNUMBER(данные!L11)=TRUE,данные!L11,NA())</f>
        <v>0.25</v>
      </c>
      <c r="P97" s="221">
        <f>IF(ISNUMBER(данные!M11)=TRUE,данные!M11,NA())</f>
        <v>0.31</v>
      </c>
      <c r="Q97" s="221">
        <f>IF(ISNUMBER(данные!N11)=TRUE,данные!N11,NA())</f>
        <v>0.374</v>
      </c>
      <c r="R97" s="221" t="e">
        <f>IF(ISNUMBER(данные!O11)=TRUE,данные!O11,NA())</f>
        <v>#N/A</v>
      </c>
      <c r="S97" s="221" t="e">
        <f>IF(ISNUMBER(данные!P11)=TRUE,данные!P11,NA())</f>
        <v>#N/A</v>
      </c>
      <c r="T97" s="221" t="e">
        <f>IF(ISNUMBER(данные!Q11)=TRUE,данные!Q11,NA())</f>
        <v>#N/A</v>
      </c>
      <c r="U97" s="221" t="e">
        <f>IF(ISNUMBER(данные!R11)=TRUE,данные!R11,NA())</f>
        <v>#N/A</v>
      </c>
      <c r="V97" s="221" t="e">
        <f>IF(ISNUMBER(данные!S11)=TRUE,данные!S11,NA())</f>
        <v>#N/A</v>
      </c>
      <c r="W97" s="221" t="e">
        <f>IF(ISNUMBER(данные!T11)=TRUE,данные!T11,NA())</f>
        <v>#N/A</v>
      </c>
    </row>
    <row r="98" spans="8:23">
      <c r="H98" s="221">
        <v>3</v>
      </c>
      <c r="I98" s="221">
        <f>IF(ISNUMBER(данные!F12)=TRUE,данные!F12,NA())</f>
        <v>0</v>
      </c>
      <c r="J98" s="221">
        <f>IF(ISNUMBER(данные!G12)=TRUE,данные!G12,NA())</f>
        <v>1.7000000000000001E-2</v>
      </c>
      <c r="K98" s="221">
        <f>IF(ISNUMBER(данные!H12)=TRUE,данные!H12,NA())</f>
        <v>5.5E-2</v>
      </c>
      <c r="L98" s="221">
        <f>IF(ISNUMBER(данные!I12)=TRUE,данные!I12,NA())</f>
        <v>9.6000000000000002E-2</v>
      </c>
      <c r="M98" s="221">
        <f>IF(ISNUMBER(данные!J12)=TRUE,данные!J12,NA())</f>
        <v>0.11600000000000001</v>
      </c>
      <c r="N98" s="221">
        <f>IF(ISNUMBER(данные!K12)=TRUE,данные!K12,NA())</f>
        <v>0.17</v>
      </c>
      <c r="O98" s="221">
        <f>IF(ISNUMBER(данные!L12)=TRUE,данные!L12,NA())</f>
        <v>0.25</v>
      </c>
      <c r="P98" s="221">
        <f>IF(ISNUMBER(данные!M12)=TRUE,данные!M12,NA())</f>
        <v>0.311</v>
      </c>
      <c r="Q98" s="221">
        <f>IF(ISNUMBER(данные!N12)=TRUE,данные!N12,NA())</f>
        <v>0.374</v>
      </c>
      <c r="R98" s="221" t="e">
        <f>IF(ISNUMBER(данные!O12)=TRUE,данные!O12,NA())</f>
        <v>#N/A</v>
      </c>
      <c r="S98" s="221" t="e">
        <f>IF(ISNUMBER(данные!P12)=TRUE,данные!P12,NA())</f>
        <v>#N/A</v>
      </c>
      <c r="T98" s="221" t="e">
        <f>IF(ISNUMBER(данные!Q12)=TRUE,данные!Q12,NA())</f>
        <v>#N/A</v>
      </c>
      <c r="U98" s="221" t="e">
        <f>IF(ISNUMBER(данные!R12)=TRUE,данные!R12,NA())</f>
        <v>#N/A</v>
      </c>
      <c r="V98" s="221" t="e">
        <f>IF(ISNUMBER(данные!S12)=TRUE,данные!S12,NA())</f>
        <v>#N/A</v>
      </c>
      <c r="W98" s="221" t="e">
        <f>IF(ISNUMBER(данные!T12)=TRUE,данные!T12,NA())</f>
        <v>#N/A</v>
      </c>
    </row>
    <row r="99" spans="8:23">
      <c r="H99" s="221">
        <v>4</v>
      </c>
      <c r="I99" s="221" t="e">
        <f>IF(ISNUMBER(данные!F13)=TRUE,данные!F13,NA())</f>
        <v>#N/A</v>
      </c>
      <c r="J99" s="221" t="e">
        <f>IF(ISNUMBER(данные!G13)=TRUE,данные!G13,NA())</f>
        <v>#N/A</v>
      </c>
      <c r="K99" s="221" t="e">
        <f>IF(ISNUMBER(данные!H13)=TRUE,данные!H13,NA())</f>
        <v>#N/A</v>
      </c>
      <c r="L99" s="221" t="e">
        <f>IF(ISNUMBER(данные!I13)=TRUE,данные!I13,NA())</f>
        <v>#N/A</v>
      </c>
      <c r="M99" s="221" t="e">
        <f>IF(ISNUMBER(данные!J13)=TRUE,данные!J13,NA())</f>
        <v>#N/A</v>
      </c>
      <c r="N99" s="221" t="e">
        <f>IF(ISNUMBER(данные!K13)=TRUE,данные!K13,NA())</f>
        <v>#N/A</v>
      </c>
      <c r="O99" s="221" t="e">
        <f>IF(ISNUMBER(данные!L13)=TRUE,данные!L13,NA())</f>
        <v>#N/A</v>
      </c>
      <c r="P99" s="221" t="e">
        <f>IF(ISNUMBER(данные!M13)=TRUE,данные!M13,NA())</f>
        <v>#N/A</v>
      </c>
      <c r="Q99" s="221" t="e">
        <f>IF(ISNUMBER(данные!N13)=TRUE,данные!N13,NA())</f>
        <v>#N/A</v>
      </c>
      <c r="R99" s="221" t="e">
        <f>IF(ISNUMBER(данные!O13)=TRUE,данные!O13,NA())</f>
        <v>#N/A</v>
      </c>
      <c r="S99" s="221" t="e">
        <f>IF(ISNUMBER(данные!P13)=TRUE,данные!P13,NA())</f>
        <v>#N/A</v>
      </c>
      <c r="T99" s="221" t="e">
        <f>IF(ISNUMBER(данные!Q13)=TRUE,данные!Q13,NA())</f>
        <v>#N/A</v>
      </c>
      <c r="U99" s="221" t="e">
        <f>IF(ISNUMBER(данные!R13)=TRUE,данные!R13,NA())</f>
        <v>#N/A</v>
      </c>
      <c r="V99" s="221" t="e">
        <f>IF(ISNUMBER(данные!S13)=TRUE,данные!S13,NA())</f>
        <v>#N/A</v>
      </c>
      <c r="W99" s="221" t="e">
        <f>IF(ISNUMBER(данные!T13)=TRUE,данные!T13,NA())</f>
        <v>#N/A</v>
      </c>
    </row>
    <row r="100" spans="8:23">
      <c r="H100" s="221">
        <v>5</v>
      </c>
      <c r="I100" s="221" t="e">
        <f>IF(ISNUMBER(данные!F14)=TRUE,данные!F14,NA())</f>
        <v>#N/A</v>
      </c>
      <c r="J100" s="221" t="e">
        <f>IF(ISNUMBER(данные!G14)=TRUE,данные!G14,NA())</f>
        <v>#N/A</v>
      </c>
      <c r="K100" s="221" t="e">
        <f>IF(ISNUMBER(данные!H14)=TRUE,данные!H14,NA())</f>
        <v>#N/A</v>
      </c>
      <c r="L100" s="221" t="e">
        <f>IF(ISNUMBER(данные!I14)=TRUE,данные!I14,NA())</f>
        <v>#N/A</v>
      </c>
      <c r="M100" s="221" t="e">
        <f>IF(ISNUMBER(данные!J14)=TRUE,данные!J14,NA())</f>
        <v>#N/A</v>
      </c>
      <c r="N100" s="221" t="e">
        <f>IF(ISNUMBER(данные!K14)=TRUE,данные!K14,NA())</f>
        <v>#N/A</v>
      </c>
      <c r="O100" s="221" t="e">
        <f>IF(ISNUMBER(данные!L14)=TRUE,данные!L14,NA())</f>
        <v>#N/A</v>
      </c>
      <c r="P100" s="221" t="e">
        <f>IF(ISNUMBER(данные!M14)=TRUE,данные!M14,NA())</f>
        <v>#N/A</v>
      </c>
      <c r="Q100" s="221" t="e">
        <f>IF(ISNUMBER(данные!N14)=TRUE,данные!N14,NA())</f>
        <v>#N/A</v>
      </c>
      <c r="R100" s="221" t="e">
        <f>IF(ISNUMBER(данные!O14)=TRUE,данные!O14,NA())</f>
        <v>#N/A</v>
      </c>
      <c r="S100" s="221" t="e">
        <f>IF(ISNUMBER(данные!P14)=TRUE,данные!P14,NA())</f>
        <v>#N/A</v>
      </c>
      <c r="T100" s="221" t="e">
        <f>IF(ISNUMBER(данные!Q14)=TRUE,данные!Q14,NA())</f>
        <v>#N/A</v>
      </c>
      <c r="U100" s="221" t="e">
        <f>IF(ISNUMBER(данные!R14)=TRUE,данные!R14,NA())</f>
        <v>#N/A</v>
      </c>
      <c r="V100" s="221" t="e">
        <f>IF(ISNUMBER(данные!S14)=TRUE,данные!S14,NA())</f>
        <v>#N/A</v>
      </c>
      <c r="W100" s="221" t="e">
        <f>IF(ISNUMBER(данные!T14)=TRUE,данные!T14,NA())</f>
        <v>#N/A</v>
      </c>
    </row>
    <row r="101" spans="8:23">
      <c r="H101" s="221">
        <v>6</v>
      </c>
      <c r="I101" s="221" t="e">
        <f>IF(ISNUMBER(данные!F15)=TRUE,данные!F15,NA())</f>
        <v>#N/A</v>
      </c>
      <c r="J101" s="221" t="e">
        <f>IF(ISNUMBER(данные!G15)=TRUE,данные!G15,NA())</f>
        <v>#N/A</v>
      </c>
      <c r="K101" s="221" t="e">
        <f>IF(ISNUMBER(данные!H15)=TRUE,данные!H15,NA())</f>
        <v>#N/A</v>
      </c>
      <c r="L101" s="221" t="e">
        <f>IF(ISNUMBER(данные!I15)=TRUE,данные!I15,NA())</f>
        <v>#N/A</v>
      </c>
      <c r="M101" s="221" t="e">
        <f>IF(ISNUMBER(данные!J15)=TRUE,данные!J15,NA())</f>
        <v>#N/A</v>
      </c>
      <c r="N101" s="221" t="e">
        <f>IF(ISNUMBER(данные!K15)=TRUE,данные!K15,NA())</f>
        <v>#N/A</v>
      </c>
      <c r="O101" s="221" t="e">
        <f>IF(ISNUMBER(данные!L15)=TRUE,данные!L15,NA())</f>
        <v>#N/A</v>
      </c>
      <c r="P101" s="221" t="e">
        <f>IF(ISNUMBER(данные!M15)=TRUE,данные!M15,NA())</f>
        <v>#N/A</v>
      </c>
      <c r="Q101" s="221" t="e">
        <f>IF(ISNUMBER(данные!N15)=TRUE,данные!N15,NA())</f>
        <v>#N/A</v>
      </c>
      <c r="R101" s="221" t="e">
        <f>IF(ISNUMBER(данные!O15)=TRUE,данные!O15,NA())</f>
        <v>#N/A</v>
      </c>
      <c r="S101" s="221" t="e">
        <f>IF(ISNUMBER(данные!P15)=TRUE,данные!P15,NA())</f>
        <v>#N/A</v>
      </c>
      <c r="T101" s="221" t="e">
        <f>IF(ISNUMBER(данные!Q15)=TRUE,данные!Q15,NA())</f>
        <v>#N/A</v>
      </c>
      <c r="U101" s="221" t="e">
        <f>IF(ISNUMBER(данные!R15)=TRUE,данные!R15,NA())</f>
        <v>#N/A</v>
      </c>
      <c r="V101" s="221" t="e">
        <f>IF(ISNUMBER(данные!S15)=TRUE,данные!S15,NA())</f>
        <v>#N/A</v>
      </c>
      <c r="W101" s="221" t="e">
        <f>IF(ISNUMBER(данные!T15)=TRUE,данные!T15,NA())</f>
        <v>#N/A</v>
      </c>
    </row>
    <row r="102" spans="8:23">
      <c r="H102" s="221">
        <v>7</v>
      </c>
      <c r="I102" s="221" t="e">
        <f>IF(ISNUMBER(данные!F16)=TRUE,данные!F16,NA())</f>
        <v>#N/A</v>
      </c>
      <c r="J102" s="221" t="e">
        <f>IF(ISNUMBER(данные!G16)=TRUE,данные!G16,NA())</f>
        <v>#N/A</v>
      </c>
      <c r="K102" s="221" t="e">
        <f>IF(ISNUMBER(данные!H16)=TRUE,данные!H16,NA())</f>
        <v>#N/A</v>
      </c>
      <c r="L102" s="221" t="e">
        <f>IF(ISNUMBER(данные!I16)=TRUE,данные!I16,NA())</f>
        <v>#N/A</v>
      </c>
      <c r="M102" s="221" t="e">
        <f>IF(ISNUMBER(данные!J16)=TRUE,данные!J16,NA())</f>
        <v>#N/A</v>
      </c>
      <c r="N102" s="221" t="e">
        <f>IF(ISNUMBER(данные!K16)=TRUE,данные!K16,NA())</f>
        <v>#N/A</v>
      </c>
      <c r="O102" s="221" t="e">
        <f>IF(ISNUMBER(данные!L16)=TRUE,данные!L16,NA())</f>
        <v>#N/A</v>
      </c>
      <c r="P102" s="221" t="e">
        <f>IF(ISNUMBER(данные!M16)=TRUE,данные!M16,NA())</f>
        <v>#N/A</v>
      </c>
      <c r="Q102" s="221" t="e">
        <f>IF(ISNUMBER(данные!N16)=TRUE,данные!N16,NA())</f>
        <v>#N/A</v>
      </c>
      <c r="R102" s="221" t="e">
        <f>IF(ISNUMBER(данные!O16)=TRUE,данные!O16,NA())</f>
        <v>#N/A</v>
      </c>
      <c r="S102" s="221" t="e">
        <f>IF(ISNUMBER(данные!P16)=TRUE,данные!P16,NA())</f>
        <v>#N/A</v>
      </c>
      <c r="T102" s="221" t="e">
        <f>IF(ISNUMBER(данные!Q16)=TRUE,данные!Q16,NA())</f>
        <v>#N/A</v>
      </c>
      <c r="U102" s="221" t="e">
        <f>IF(ISNUMBER(данные!R16)=TRUE,данные!R16,NA())</f>
        <v>#N/A</v>
      </c>
      <c r="V102" s="221" t="e">
        <f>IF(ISNUMBER(данные!S16)=TRUE,данные!S16,NA())</f>
        <v>#N/A</v>
      </c>
      <c r="W102" s="221" t="e">
        <f>IF(ISNUMBER(данные!T16)=TRUE,данные!T16,NA())</f>
        <v>#N/A</v>
      </c>
    </row>
    <row r="103" spans="8:23">
      <c r="H103" s="221">
        <v>8</v>
      </c>
      <c r="I103" s="221" t="e">
        <f>IF(ISNUMBER(данные!F17)=TRUE,данные!F17,NA())</f>
        <v>#N/A</v>
      </c>
      <c r="J103" s="221" t="e">
        <f>IF(ISNUMBER(данные!G17)=TRUE,данные!G17,NA())</f>
        <v>#N/A</v>
      </c>
      <c r="K103" s="221" t="e">
        <f>IF(ISNUMBER(данные!H17)=TRUE,данные!H17,NA())</f>
        <v>#N/A</v>
      </c>
      <c r="L103" s="221" t="e">
        <f>IF(ISNUMBER(данные!I17)=TRUE,данные!I17,NA())</f>
        <v>#N/A</v>
      </c>
      <c r="M103" s="221" t="e">
        <f>IF(ISNUMBER(данные!J17)=TRUE,данные!J17,NA())</f>
        <v>#N/A</v>
      </c>
      <c r="N103" s="221" t="e">
        <f>IF(ISNUMBER(данные!K17)=TRUE,данные!K17,NA())</f>
        <v>#N/A</v>
      </c>
      <c r="O103" s="221" t="e">
        <f>IF(ISNUMBER(данные!L17)=TRUE,данные!L17,NA())</f>
        <v>#N/A</v>
      </c>
      <c r="P103" s="221" t="e">
        <f>IF(ISNUMBER(данные!M17)=TRUE,данные!M17,NA())</f>
        <v>#N/A</v>
      </c>
      <c r="Q103" s="221" t="e">
        <f>IF(ISNUMBER(данные!N17)=TRUE,данные!N17,NA())</f>
        <v>#N/A</v>
      </c>
      <c r="R103" s="221" t="e">
        <f>IF(ISNUMBER(данные!O17)=TRUE,данные!O17,NA())</f>
        <v>#N/A</v>
      </c>
      <c r="S103" s="221" t="e">
        <f>IF(ISNUMBER(данные!P17)=TRUE,данные!P17,NA())</f>
        <v>#N/A</v>
      </c>
      <c r="T103" s="221" t="e">
        <f>IF(ISNUMBER(данные!Q17)=TRUE,данные!Q17,NA())</f>
        <v>#N/A</v>
      </c>
      <c r="U103" s="221" t="e">
        <f>IF(ISNUMBER(данные!R17)=TRUE,данные!R17,NA())</f>
        <v>#N/A</v>
      </c>
      <c r="V103" s="221" t="e">
        <f>IF(ISNUMBER(данные!S17)=TRUE,данные!S17,NA())</f>
        <v>#N/A</v>
      </c>
      <c r="W103" s="221" t="e">
        <f>IF(ISNUMBER(данные!T17)=TRUE,данные!T17,NA())</f>
        <v>#N/A</v>
      </c>
    </row>
    <row r="104" spans="8:23">
      <c r="H104" s="221">
        <v>9</v>
      </c>
      <c r="I104" s="221" t="e">
        <f>IF(ISNUMBER(данные!F18)=TRUE,данные!F18,NA())</f>
        <v>#N/A</v>
      </c>
      <c r="J104" s="221" t="e">
        <f>IF(ISNUMBER(данные!G18)=TRUE,данные!G18,NA())</f>
        <v>#N/A</v>
      </c>
      <c r="K104" s="221" t="e">
        <f>IF(ISNUMBER(данные!H18)=TRUE,данные!H18,NA())</f>
        <v>#N/A</v>
      </c>
      <c r="L104" s="221" t="e">
        <f>IF(ISNUMBER(данные!I18)=TRUE,данные!I18,NA())</f>
        <v>#N/A</v>
      </c>
      <c r="M104" s="221" t="e">
        <f>IF(ISNUMBER(данные!J18)=TRUE,данные!J18,NA())</f>
        <v>#N/A</v>
      </c>
      <c r="N104" s="221" t="e">
        <f>IF(ISNUMBER(данные!K18)=TRUE,данные!K18,NA())</f>
        <v>#N/A</v>
      </c>
      <c r="O104" s="221" t="e">
        <f>IF(ISNUMBER(данные!L18)=TRUE,данные!L18,NA())</f>
        <v>#N/A</v>
      </c>
      <c r="P104" s="221" t="e">
        <f>IF(ISNUMBER(данные!M18)=TRUE,данные!M18,NA())</f>
        <v>#N/A</v>
      </c>
      <c r="Q104" s="221" t="e">
        <f>IF(ISNUMBER(данные!N18)=TRUE,данные!N18,NA())</f>
        <v>#N/A</v>
      </c>
      <c r="R104" s="221" t="e">
        <f>IF(ISNUMBER(данные!O18)=TRUE,данные!O18,NA())</f>
        <v>#N/A</v>
      </c>
      <c r="S104" s="221" t="e">
        <f>IF(ISNUMBER(данные!P18)=TRUE,данные!P18,NA())</f>
        <v>#N/A</v>
      </c>
      <c r="T104" s="221" t="e">
        <f>IF(ISNUMBER(данные!Q18)=TRUE,данные!Q18,NA())</f>
        <v>#N/A</v>
      </c>
      <c r="U104" s="221" t="e">
        <f>IF(ISNUMBER(данные!R18)=TRUE,данные!R18,NA())</f>
        <v>#N/A</v>
      </c>
      <c r="V104" s="221" t="e">
        <f>IF(ISNUMBER(данные!S18)=TRUE,данные!S18,NA())</f>
        <v>#N/A</v>
      </c>
      <c r="W104" s="221" t="e">
        <f>IF(ISNUMBER(данные!T18)=TRUE,данные!T18,NA())</f>
        <v>#N/A</v>
      </c>
    </row>
    <row r="105" spans="8:23">
      <c r="H105" s="221">
        <v>10</v>
      </c>
      <c r="I105" s="221" t="e">
        <f>IF(ISNUMBER(данные!F19)=TRUE,данные!F19,NA())</f>
        <v>#N/A</v>
      </c>
      <c r="J105" s="221" t="e">
        <f>IF(ISNUMBER(данные!G19)=TRUE,данные!G19,NA())</f>
        <v>#N/A</v>
      </c>
      <c r="K105" s="221" t="e">
        <f>IF(ISNUMBER(данные!H19)=TRUE,данные!H19,NA())</f>
        <v>#N/A</v>
      </c>
      <c r="L105" s="221" t="e">
        <f>IF(ISNUMBER(данные!I19)=TRUE,данные!I19,NA())</f>
        <v>#N/A</v>
      </c>
      <c r="M105" s="221" t="e">
        <f>IF(ISNUMBER(данные!J19)=TRUE,данные!J19,NA())</f>
        <v>#N/A</v>
      </c>
      <c r="N105" s="221" t="e">
        <f>IF(ISNUMBER(данные!K19)=TRUE,данные!K19,NA())</f>
        <v>#N/A</v>
      </c>
      <c r="O105" s="221" t="e">
        <f>IF(ISNUMBER(данные!L19)=TRUE,данные!L19,NA())</f>
        <v>#N/A</v>
      </c>
      <c r="P105" s="221" t="e">
        <f>IF(ISNUMBER(данные!M19)=TRUE,данные!M19,NA())</f>
        <v>#N/A</v>
      </c>
      <c r="Q105" s="221" t="e">
        <f>IF(ISNUMBER(данные!N19)=TRUE,данные!N19,NA())</f>
        <v>#N/A</v>
      </c>
      <c r="R105" s="221" t="e">
        <f>IF(ISNUMBER(данные!O19)=TRUE,данные!O19,NA())</f>
        <v>#N/A</v>
      </c>
      <c r="S105" s="221" t="e">
        <f>IF(ISNUMBER(данные!P19)=TRUE,данные!P19,NA())</f>
        <v>#N/A</v>
      </c>
      <c r="T105" s="221" t="e">
        <f>IF(ISNUMBER(данные!Q19)=TRUE,данные!Q19,NA())</f>
        <v>#N/A</v>
      </c>
      <c r="U105" s="221" t="e">
        <f>IF(ISNUMBER(данные!R19)=TRUE,данные!R19,NA())</f>
        <v>#N/A</v>
      </c>
      <c r="V105" s="221" t="e">
        <f>IF(ISNUMBER(данные!S19)=TRUE,данные!S19,NA())</f>
        <v>#N/A</v>
      </c>
      <c r="W105" s="221" t="e">
        <f>IF(ISNUMBER(данные!T19)=TRUE,данные!T19,NA())</f>
        <v>#N/A</v>
      </c>
    </row>
    <row r="106" spans="8:23">
      <c r="H106" s="221">
        <v>11</v>
      </c>
      <c r="I106" s="221" t="e">
        <f>IF(ISNUMBER(данные!F20)=TRUE,данные!F20,NA())</f>
        <v>#N/A</v>
      </c>
      <c r="J106" s="221" t="e">
        <f>IF(ISNUMBER(данные!G20)=TRUE,данные!G20,NA())</f>
        <v>#N/A</v>
      </c>
      <c r="K106" s="221" t="e">
        <f>IF(ISNUMBER(данные!H20)=TRUE,данные!H20,NA())</f>
        <v>#N/A</v>
      </c>
      <c r="L106" s="221" t="e">
        <f>IF(ISNUMBER(данные!I20)=TRUE,данные!I20,NA())</f>
        <v>#N/A</v>
      </c>
      <c r="M106" s="221" t="e">
        <f>IF(ISNUMBER(данные!J20)=TRUE,данные!J20,NA())</f>
        <v>#N/A</v>
      </c>
      <c r="N106" s="221" t="e">
        <f>IF(ISNUMBER(данные!K20)=TRUE,данные!K20,NA())</f>
        <v>#N/A</v>
      </c>
      <c r="O106" s="221" t="e">
        <f>IF(ISNUMBER(данные!L20)=TRUE,данные!L20,NA())</f>
        <v>#N/A</v>
      </c>
      <c r="P106" s="221" t="e">
        <f>IF(ISNUMBER(данные!M20)=TRUE,данные!M20,NA())</f>
        <v>#N/A</v>
      </c>
      <c r="Q106" s="221" t="e">
        <f>IF(ISNUMBER(данные!N20)=TRUE,данные!N20,NA())</f>
        <v>#N/A</v>
      </c>
      <c r="R106" s="221" t="e">
        <f>IF(ISNUMBER(данные!O20)=TRUE,данные!O20,NA())</f>
        <v>#N/A</v>
      </c>
      <c r="S106" s="221" t="e">
        <f>IF(ISNUMBER(данные!P20)=TRUE,данные!P20,NA())</f>
        <v>#N/A</v>
      </c>
      <c r="T106" s="221" t="e">
        <f>IF(ISNUMBER(данные!Q20)=TRUE,данные!Q20,NA())</f>
        <v>#N/A</v>
      </c>
      <c r="U106" s="221" t="e">
        <f>IF(ISNUMBER(данные!R20)=TRUE,данные!R20,NA())</f>
        <v>#N/A</v>
      </c>
      <c r="V106" s="221" t="e">
        <f>IF(ISNUMBER(данные!S20)=TRUE,данные!S20,NA())</f>
        <v>#N/A</v>
      </c>
      <c r="W106" s="221" t="e">
        <f>IF(ISNUMBER(данные!T20)=TRUE,данные!T20,NA())</f>
        <v>#N/A</v>
      </c>
    </row>
    <row r="107" spans="8:23">
      <c r="H107" s="221">
        <v>12</v>
      </c>
      <c r="I107" s="221" t="e">
        <f>IF(ISNUMBER(данные!F21)=TRUE,данные!F21,NA())</f>
        <v>#N/A</v>
      </c>
      <c r="J107" s="221" t="e">
        <f>IF(ISNUMBER(данные!G21)=TRUE,данные!G21,NA())</f>
        <v>#N/A</v>
      </c>
      <c r="K107" s="221" t="e">
        <f>IF(ISNUMBER(данные!H21)=TRUE,данные!H21,NA())</f>
        <v>#N/A</v>
      </c>
      <c r="L107" s="221" t="e">
        <f>IF(ISNUMBER(данные!I21)=TRUE,данные!I21,NA())</f>
        <v>#N/A</v>
      </c>
      <c r="M107" s="221" t="e">
        <f>IF(ISNUMBER(данные!J21)=TRUE,данные!J21,NA())</f>
        <v>#N/A</v>
      </c>
      <c r="N107" s="221" t="e">
        <f>IF(ISNUMBER(данные!K21)=TRUE,данные!K21,NA())</f>
        <v>#N/A</v>
      </c>
      <c r="O107" s="221" t="e">
        <f>IF(ISNUMBER(данные!L21)=TRUE,данные!L21,NA())</f>
        <v>#N/A</v>
      </c>
      <c r="P107" s="221" t="e">
        <f>IF(ISNUMBER(данные!M21)=TRUE,данные!M21,NA())</f>
        <v>#N/A</v>
      </c>
      <c r="Q107" s="221" t="e">
        <f>IF(ISNUMBER(данные!N21)=TRUE,данные!N21,NA())</f>
        <v>#N/A</v>
      </c>
      <c r="R107" s="221" t="e">
        <f>IF(ISNUMBER(данные!O21)=TRUE,данные!O21,NA())</f>
        <v>#N/A</v>
      </c>
      <c r="S107" s="221" t="e">
        <f>IF(ISNUMBER(данные!P21)=TRUE,данные!P21,NA())</f>
        <v>#N/A</v>
      </c>
      <c r="T107" s="221" t="e">
        <f>IF(ISNUMBER(данные!Q21)=TRUE,данные!Q21,NA())</f>
        <v>#N/A</v>
      </c>
      <c r="U107" s="221" t="e">
        <f>IF(ISNUMBER(данные!R21)=TRUE,данные!R21,NA())</f>
        <v>#N/A</v>
      </c>
      <c r="V107" s="221" t="e">
        <f>IF(ISNUMBER(данные!S21)=TRUE,данные!S21,NA())</f>
        <v>#N/A</v>
      </c>
      <c r="W107" s="221" t="e">
        <f>IF(ISNUMBER(данные!T21)=TRUE,данные!T21,NA())</f>
        <v>#N/A</v>
      </c>
    </row>
    <row r="108" spans="8:23">
      <c r="H108" s="221">
        <v>13</v>
      </c>
      <c r="I108" s="221" t="e">
        <f>IF(ISNUMBER(данные!F22)=TRUE,данные!F22,NA())</f>
        <v>#N/A</v>
      </c>
      <c r="J108" s="221" t="e">
        <f>IF(ISNUMBER(данные!G22)=TRUE,данные!G22,NA())</f>
        <v>#N/A</v>
      </c>
      <c r="K108" s="221" t="e">
        <f>IF(ISNUMBER(данные!H22)=TRUE,данные!H22,NA())</f>
        <v>#N/A</v>
      </c>
      <c r="L108" s="221" t="e">
        <f>IF(ISNUMBER(данные!I22)=TRUE,данные!I22,NA())</f>
        <v>#N/A</v>
      </c>
      <c r="M108" s="221" t="e">
        <f>IF(ISNUMBER(данные!J22)=TRUE,данные!J22,NA())</f>
        <v>#N/A</v>
      </c>
      <c r="N108" s="221" t="e">
        <f>IF(ISNUMBER(данные!K22)=TRUE,данные!K22,NA())</f>
        <v>#N/A</v>
      </c>
      <c r="O108" s="221" t="e">
        <f>IF(ISNUMBER(данные!L22)=TRUE,данные!L22,NA())</f>
        <v>#N/A</v>
      </c>
      <c r="P108" s="221" t="e">
        <f>IF(ISNUMBER(данные!M22)=TRUE,данные!M22,NA())</f>
        <v>#N/A</v>
      </c>
      <c r="Q108" s="221" t="e">
        <f>IF(ISNUMBER(данные!N22)=TRUE,данные!N22,NA())</f>
        <v>#N/A</v>
      </c>
      <c r="R108" s="221" t="e">
        <f>IF(ISNUMBER(данные!O22)=TRUE,данные!O22,NA())</f>
        <v>#N/A</v>
      </c>
      <c r="S108" s="221" t="e">
        <f>IF(ISNUMBER(данные!P22)=TRUE,данные!P22,NA())</f>
        <v>#N/A</v>
      </c>
      <c r="T108" s="221" t="e">
        <f>IF(ISNUMBER(данные!Q22)=TRUE,данные!Q22,NA())</f>
        <v>#N/A</v>
      </c>
      <c r="U108" s="221" t="e">
        <f>IF(ISNUMBER(данные!R22)=TRUE,данные!R22,NA())</f>
        <v>#N/A</v>
      </c>
      <c r="V108" s="221" t="e">
        <f>IF(ISNUMBER(данные!S22)=TRUE,данные!S22,NA())</f>
        <v>#N/A</v>
      </c>
      <c r="W108" s="221" t="e">
        <f>IF(ISNUMBER(данные!T22)=TRUE,данные!T22,NA())</f>
        <v>#N/A</v>
      </c>
    </row>
    <row r="109" spans="8:23">
      <c r="H109" s="221">
        <v>14</v>
      </c>
      <c r="I109" s="221" t="e">
        <f>IF(ISNUMBER(данные!F23)=TRUE,данные!F23,NA())</f>
        <v>#N/A</v>
      </c>
      <c r="J109" s="221" t="e">
        <f>IF(ISNUMBER(данные!G23)=TRUE,данные!G23,NA())</f>
        <v>#N/A</v>
      </c>
      <c r="K109" s="221" t="e">
        <f>IF(ISNUMBER(данные!H23)=TRUE,данные!H23,NA())</f>
        <v>#N/A</v>
      </c>
      <c r="L109" s="221" t="e">
        <f>IF(ISNUMBER(данные!I23)=TRUE,данные!I23,NA())</f>
        <v>#N/A</v>
      </c>
      <c r="M109" s="221" t="e">
        <f>IF(ISNUMBER(данные!J23)=TRUE,данные!J23,NA())</f>
        <v>#N/A</v>
      </c>
      <c r="N109" s="221" t="e">
        <f>IF(ISNUMBER(данные!K23)=TRUE,данные!K23,NA())</f>
        <v>#N/A</v>
      </c>
      <c r="O109" s="221" t="e">
        <f>IF(ISNUMBER(данные!L23)=TRUE,данные!L23,NA())</f>
        <v>#N/A</v>
      </c>
      <c r="P109" s="221" t="e">
        <f>IF(ISNUMBER(данные!M23)=TRUE,данные!M23,NA())</f>
        <v>#N/A</v>
      </c>
      <c r="Q109" s="221" t="e">
        <f>IF(ISNUMBER(данные!N23)=TRUE,данные!N23,NA())</f>
        <v>#N/A</v>
      </c>
      <c r="R109" s="221" t="e">
        <f>IF(ISNUMBER(данные!O23)=TRUE,данные!O23,NA())</f>
        <v>#N/A</v>
      </c>
      <c r="S109" s="221" t="e">
        <f>IF(ISNUMBER(данные!P23)=TRUE,данные!P23,NA())</f>
        <v>#N/A</v>
      </c>
      <c r="T109" s="221" t="e">
        <f>IF(ISNUMBER(данные!Q23)=TRUE,данные!Q23,NA())</f>
        <v>#N/A</v>
      </c>
      <c r="U109" s="221" t="e">
        <f>IF(ISNUMBER(данные!R23)=TRUE,данные!R23,NA())</f>
        <v>#N/A</v>
      </c>
      <c r="V109" s="221" t="e">
        <f>IF(ISNUMBER(данные!S23)=TRUE,данные!S23,NA())</f>
        <v>#N/A</v>
      </c>
      <c r="W109" s="221" t="e">
        <f>IF(ISNUMBER(данные!T23)=TRUE,данные!T23,NA())</f>
        <v>#N/A</v>
      </c>
    </row>
    <row r="110" spans="8:23">
      <c r="H110" s="221">
        <v>15</v>
      </c>
      <c r="I110" s="221" t="e">
        <f>IF(ISNUMBER(данные!F24)=TRUE,данные!F24,NA())</f>
        <v>#N/A</v>
      </c>
      <c r="J110" s="221" t="e">
        <f>IF(ISNUMBER(данные!G24)=TRUE,данные!G24,NA())</f>
        <v>#N/A</v>
      </c>
      <c r="K110" s="221" t="e">
        <f>IF(ISNUMBER(данные!H24)=TRUE,данные!H24,NA())</f>
        <v>#N/A</v>
      </c>
      <c r="L110" s="221" t="e">
        <f>IF(ISNUMBER(данные!I24)=TRUE,данные!I24,NA())</f>
        <v>#N/A</v>
      </c>
      <c r="M110" s="221" t="e">
        <f>IF(ISNUMBER(данные!J24)=TRUE,данные!J24,NA())</f>
        <v>#N/A</v>
      </c>
      <c r="N110" s="221" t="e">
        <f>IF(ISNUMBER(данные!K24)=TRUE,данные!K24,NA())</f>
        <v>#N/A</v>
      </c>
      <c r="O110" s="221" t="e">
        <f>IF(ISNUMBER(данные!L24)=TRUE,данные!L24,NA())</f>
        <v>#N/A</v>
      </c>
      <c r="P110" s="221" t="e">
        <f>IF(ISNUMBER(данные!M24)=TRUE,данные!M24,NA())</f>
        <v>#N/A</v>
      </c>
      <c r="Q110" s="221" t="e">
        <f>IF(ISNUMBER(данные!N24)=TRUE,данные!N24,NA())</f>
        <v>#N/A</v>
      </c>
      <c r="R110" s="221" t="e">
        <f>IF(ISNUMBER(данные!O24)=TRUE,данные!O24,NA())</f>
        <v>#N/A</v>
      </c>
      <c r="S110" s="221" t="e">
        <f>IF(ISNUMBER(данные!P24)=TRUE,данные!P24,NA())</f>
        <v>#N/A</v>
      </c>
      <c r="T110" s="221" t="e">
        <f>IF(ISNUMBER(данные!Q24)=TRUE,данные!Q24,NA())</f>
        <v>#N/A</v>
      </c>
      <c r="U110" s="221" t="e">
        <f>IF(ISNUMBER(данные!R24)=TRUE,данные!R24,NA())</f>
        <v>#N/A</v>
      </c>
      <c r="V110" s="221" t="e">
        <f>IF(ISNUMBER(данные!S24)=TRUE,данные!S24,NA())</f>
        <v>#N/A</v>
      </c>
      <c r="W110" s="221" t="e">
        <f>IF(ISNUMBER(данные!T24)=TRUE,данные!T24,NA())</f>
        <v>#N/A</v>
      </c>
    </row>
    <row r="114" spans="7:23">
      <c r="G114" s="221" t="s">
        <v>57</v>
      </c>
      <c r="H114" s="221">
        <v>1</v>
      </c>
      <c r="I114" s="221">
        <f ca="1">(I96-I$92)</f>
        <v>7.5210666666666315E-3</v>
      </c>
      <c r="J114" s="221">
        <f t="shared" ref="J114:W114" ca="1" si="20">(J96-J$92)</f>
        <v>-8.1098666666666944E-3</v>
      </c>
      <c r="K114" s="221">
        <f t="shared" ca="1" si="20"/>
        <v>-7.4080000000002061E-4</v>
      </c>
      <c r="L114" s="221">
        <f t="shared" ca="1" si="20"/>
        <v>8.6282666666666619E-3</v>
      </c>
      <c r="M114" s="221">
        <f t="shared" ca="1" si="20"/>
        <v>-3.0026666666666674E-3</v>
      </c>
      <c r="N114" s="221">
        <f t="shared" ca="1" si="20"/>
        <v>-1.22645333333333E-2</v>
      </c>
      <c r="O114" s="221">
        <f t="shared" ca="1" si="20"/>
        <v>3.4736000000000211E-3</v>
      </c>
      <c r="P114" s="221">
        <f t="shared" ca="1" si="20"/>
        <v>1.2117333333333535E-3</v>
      </c>
      <c r="Q114" s="221">
        <f t="shared" ca="1" si="20"/>
        <v>9.4986666666674324E-4</v>
      </c>
      <c r="R114" s="221" t="e">
        <f t="shared" ca="1" si="20"/>
        <v>#N/A</v>
      </c>
      <c r="S114" s="221" t="e">
        <f t="shared" ca="1" si="20"/>
        <v>#N/A</v>
      </c>
      <c r="T114" s="221" t="e">
        <f t="shared" ca="1" si="20"/>
        <v>#N/A</v>
      </c>
      <c r="U114" s="221" t="e">
        <f t="shared" ca="1" si="20"/>
        <v>#N/A</v>
      </c>
      <c r="V114" s="221" t="e">
        <f t="shared" ca="1" si="20"/>
        <v>#N/A</v>
      </c>
      <c r="W114" s="221" t="e">
        <f t="shared" ca="1" si="20"/>
        <v>#N/A</v>
      </c>
    </row>
    <row r="115" spans="7:23">
      <c r="H115" s="221">
        <v>2</v>
      </c>
      <c r="I115" s="221">
        <f t="shared" ref="I115:W115" ca="1" si="21">(I97-I$92)</f>
        <v>7.5210666666666315E-3</v>
      </c>
      <c r="J115" s="221">
        <f t="shared" ca="1" si="21"/>
        <v>-7.1098666666666935E-3</v>
      </c>
      <c r="K115" s="221">
        <f t="shared" ca="1" si="21"/>
        <v>-1.7408000000000215E-3</v>
      </c>
      <c r="L115" s="221">
        <f t="shared" ca="1" si="21"/>
        <v>8.6282666666666619E-3</v>
      </c>
      <c r="M115" s="221">
        <f t="shared" ca="1" si="21"/>
        <v>-2.0026666666666665E-3</v>
      </c>
      <c r="N115" s="221">
        <f t="shared" ca="1" si="21"/>
        <v>-1.22645333333333E-2</v>
      </c>
      <c r="O115" s="221">
        <f t="shared" ca="1" si="21"/>
        <v>4.473600000000022E-3</v>
      </c>
      <c r="P115" s="221">
        <f t="shared" ca="1" si="21"/>
        <v>1.2117333333333535E-3</v>
      </c>
      <c r="Q115" s="221">
        <f t="shared" ca="1" si="21"/>
        <v>1.9498666666667441E-3</v>
      </c>
      <c r="R115" s="221" t="e">
        <f t="shared" ca="1" si="21"/>
        <v>#N/A</v>
      </c>
      <c r="S115" s="221" t="e">
        <f t="shared" ca="1" si="21"/>
        <v>#N/A</v>
      </c>
      <c r="T115" s="221" t="e">
        <f t="shared" ca="1" si="21"/>
        <v>#N/A</v>
      </c>
      <c r="U115" s="221" t="e">
        <f t="shared" ca="1" si="21"/>
        <v>#N/A</v>
      </c>
      <c r="V115" s="221" t="e">
        <f t="shared" ca="1" si="21"/>
        <v>#N/A</v>
      </c>
      <c r="W115" s="221" t="e">
        <f t="shared" ca="1" si="21"/>
        <v>#N/A</v>
      </c>
    </row>
    <row r="116" spans="7:23">
      <c r="H116" s="221">
        <v>3</v>
      </c>
      <c r="I116" s="221">
        <f t="shared" ref="I116:W116" ca="1" si="22">(I98-I$92)</f>
        <v>7.5210666666666315E-3</v>
      </c>
      <c r="J116" s="221">
        <f t="shared" ca="1" si="22"/>
        <v>-7.1098666666666935E-3</v>
      </c>
      <c r="K116" s="221">
        <f t="shared" ca="1" si="22"/>
        <v>-7.4080000000002061E-4</v>
      </c>
      <c r="L116" s="221">
        <f t="shared" ca="1" si="22"/>
        <v>8.6282666666666619E-3</v>
      </c>
      <c r="M116" s="221">
        <f t="shared" ca="1" si="22"/>
        <v>-3.0026666666666674E-3</v>
      </c>
      <c r="N116" s="221">
        <f t="shared" ca="1" si="22"/>
        <v>-1.22645333333333E-2</v>
      </c>
      <c r="O116" s="221">
        <f t="shared" ca="1" si="22"/>
        <v>4.473600000000022E-3</v>
      </c>
      <c r="P116" s="221">
        <f t="shared" ca="1" si="22"/>
        <v>2.2117333333333544E-3</v>
      </c>
      <c r="Q116" s="221">
        <f t="shared" ca="1" si="22"/>
        <v>1.9498666666667441E-3</v>
      </c>
      <c r="R116" s="221" t="e">
        <f t="shared" ca="1" si="22"/>
        <v>#N/A</v>
      </c>
      <c r="S116" s="221" t="e">
        <f t="shared" ca="1" si="22"/>
        <v>#N/A</v>
      </c>
      <c r="T116" s="221" t="e">
        <f t="shared" ca="1" si="22"/>
        <v>#N/A</v>
      </c>
      <c r="U116" s="221" t="e">
        <f t="shared" ca="1" si="22"/>
        <v>#N/A</v>
      </c>
      <c r="V116" s="221" t="e">
        <f t="shared" ca="1" si="22"/>
        <v>#N/A</v>
      </c>
      <c r="W116" s="221" t="e">
        <f t="shared" ca="1" si="22"/>
        <v>#N/A</v>
      </c>
    </row>
    <row r="117" spans="7:23">
      <c r="H117" s="221">
        <v>4</v>
      </c>
      <c r="I117" s="221" t="e">
        <f t="shared" ref="I117:W117" ca="1" si="23">(I99-I$92)</f>
        <v>#N/A</v>
      </c>
      <c r="J117" s="221" t="e">
        <f t="shared" ca="1" si="23"/>
        <v>#N/A</v>
      </c>
      <c r="K117" s="221" t="e">
        <f t="shared" ca="1" si="23"/>
        <v>#N/A</v>
      </c>
      <c r="L117" s="221" t="e">
        <f t="shared" ca="1" si="23"/>
        <v>#N/A</v>
      </c>
      <c r="M117" s="221" t="e">
        <f t="shared" ca="1" si="23"/>
        <v>#N/A</v>
      </c>
      <c r="N117" s="221" t="e">
        <f t="shared" ca="1" si="23"/>
        <v>#N/A</v>
      </c>
      <c r="O117" s="221" t="e">
        <f t="shared" ca="1" si="23"/>
        <v>#N/A</v>
      </c>
      <c r="P117" s="221" t="e">
        <f t="shared" ca="1" si="23"/>
        <v>#N/A</v>
      </c>
      <c r="Q117" s="221" t="e">
        <f t="shared" ca="1" si="23"/>
        <v>#N/A</v>
      </c>
      <c r="R117" s="221" t="e">
        <f t="shared" ca="1" si="23"/>
        <v>#N/A</v>
      </c>
      <c r="S117" s="221" t="e">
        <f t="shared" ca="1" si="23"/>
        <v>#N/A</v>
      </c>
      <c r="T117" s="221" t="e">
        <f t="shared" ca="1" si="23"/>
        <v>#N/A</v>
      </c>
      <c r="U117" s="221" t="e">
        <f t="shared" ca="1" si="23"/>
        <v>#N/A</v>
      </c>
      <c r="V117" s="221" t="e">
        <f t="shared" ca="1" si="23"/>
        <v>#N/A</v>
      </c>
      <c r="W117" s="221" t="e">
        <f t="shared" ca="1" si="23"/>
        <v>#N/A</v>
      </c>
    </row>
    <row r="118" spans="7:23">
      <c r="H118" s="221">
        <v>5</v>
      </c>
      <c r="I118" s="221" t="e">
        <f t="shared" ref="I118:W118" ca="1" si="24">(I100-I$92)</f>
        <v>#N/A</v>
      </c>
      <c r="J118" s="221" t="e">
        <f t="shared" ca="1" si="24"/>
        <v>#N/A</v>
      </c>
      <c r="K118" s="221" t="e">
        <f t="shared" ca="1" si="24"/>
        <v>#N/A</v>
      </c>
      <c r="L118" s="221" t="e">
        <f t="shared" ca="1" si="24"/>
        <v>#N/A</v>
      </c>
      <c r="M118" s="221" t="e">
        <f t="shared" ca="1" si="24"/>
        <v>#N/A</v>
      </c>
      <c r="N118" s="221" t="e">
        <f t="shared" ca="1" si="24"/>
        <v>#N/A</v>
      </c>
      <c r="O118" s="221" t="e">
        <f t="shared" ca="1" si="24"/>
        <v>#N/A</v>
      </c>
      <c r="P118" s="221" t="e">
        <f t="shared" ca="1" si="24"/>
        <v>#N/A</v>
      </c>
      <c r="Q118" s="221" t="e">
        <f t="shared" ca="1" si="24"/>
        <v>#N/A</v>
      </c>
      <c r="R118" s="221" t="e">
        <f t="shared" ca="1" si="24"/>
        <v>#N/A</v>
      </c>
      <c r="S118" s="221" t="e">
        <f t="shared" ca="1" si="24"/>
        <v>#N/A</v>
      </c>
      <c r="T118" s="221" t="e">
        <f t="shared" ca="1" si="24"/>
        <v>#N/A</v>
      </c>
      <c r="U118" s="221" t="e">
        <f t="shared" ca="1" si="24"/>
        <v>#N/A</v>
      </c>
      <c r="V118" s="221" t="e">
        <f t="shared" ca="1" si="24"/>
        <v>#N/A</v>
      </c>
      <c r="W118" s="221" t="e">
        <f t="shared" ca="1" si="24"/>
        <v>#N/A</v>
      </c>
    </row>
    <row r="119" spans="7:23">
      <c r="H119" s="221">
        <v>6</v>
      </c>
      <c r="I119" s="221" t="e">
        <f t="shared" ref="I119:W119" ca="1" si="25">(I101-I$92)</f>
        <v>#N/A</v>
      </c>
      <c r="J119" s="221" t="e">
        <f t="shared" ca="1" si="25"/>
        <v>#N/A</v>
      </c>
      <c r="K119" s="221" t="e">
        <f t="shared" ca="1" si="25"/>
        <v>#N/A</v>
      </c>
      <c r="L119" s="221" t="e">
        <f t="shared" ca="1" si="25"/>
        <v>#N/A</v>
      </c>
      <c r="M119" s="221" t="e">
        <f t="shared" ca="1" si="25"/>
        <v>#N/A</v>
      </c>
      <c r="N119" s="221" t="e">
        <f t="shared" ca="1" si="25"/>
        <v>#N/A</v>
      </c>
      <c r="O119" s="221" t="e">
        <f t="shared" ca="1" si="25"/>
        <v>#N/A</v>
      </c>
      <c r="P119" s="221" t="e">
        <f t="shared" ca="1" si="25"/>
        <v>#N/A</v>
      </c>
      <c r="Q119" s="221" t="e">
        <f t="shared" ca="1" si="25"/>
        <v>#N/A</v>
      </c>
      <c r="R119" s="221" t="e">
        <f t="shared" ca="1" si="25"/>
        <v>#N/A</v>
      </c>
      <c r="S119" s="221" t="e">
        <f t="shared" ca="1" si="25"/>
        <v>#N/A</v>
      </c>
      <c r="T119" s="221" t="e">
        <f t="shared" ca="1" si="25"/>
        <v>#N/A</v>
      </c>
      <c r="U119" s="221" t="e">
        <f t="shared" ca="1" si="25"/>
        <v>#N/A</v>
      </c>
      <c r="V119" s="221" t="e">
        <f t="shared" ca="1" si="25"/>
        <v>#N/A</v>
      </c>
      <c r="W119" s="221" t="e">
        <f t="shared" ca="1" si="25"/>
        <v>#N/A</v>
      </c>
    </row>
    <row r="120" spans="7:23">
      <c r="H120" s="221">
        <v>7</v>
      </c>
      <c r="I120" s="221" t="e">
        <f t="shared" ref="I120:W120" ca="1" si="26">(I102-I$92)</f>
        <v>#N/A</v>
      </c>
      <c r="J120" s="221" t="e">
        <f t="shared" ca="1" si="26"/>
        <v>#N/A</v>
      </c>
      <c r="K120" s="221" t="e">
        <f t="shared" ca="1" si="26"/>
        <v>#N/A</v>
      </c>
      <c r="L120" s="221" t="e">
        <f t="shared" ca="1" si="26"/>
        <v>#N/A</v>
      </c>
      <c r="M120" s="221" t="e">
        <f t="shared" ca="1" si="26"/>
        <v>#N/A</v>
      </c>
      <c r="N120" s="221" t="e">
        <f t="shared" ca="1" si="26"/>
        <v>#N/A</v>
      </c>
      <c r="O120" s="221" t="e">
        <f t="shared" ca="1" si="26"/>
        <v>#N/A</v>
      </c>
      <c r="P120" s="221" t="e">
        <f t="shared" ca="1" si="26"/>
        <v>#N/A</v>
      </c>
      <c r="Q120" s="221" t="e">
        <f t="shared" ca="1" si="26"/>
        <v>#N/A</v>
      </c>
      <c r="R120" s="221" t="e">
        <f t="shared" ca="1" si="26"/>
        <v>#N/A</v>
      </c>
      <c r="S120" s="221" t="e">
        <f t="shared" ca="1" si="26"/>
        <v>#N/A</v>
      </c>
      <c r="T120" s="221" t="e">
        <f t="shared" ca="1" si="26"/>
        <v>#N/A</v>
      </c>
      <c r="U120" s="221" t="e">
        <f t="shared" ca="1" si="26"/>
        <v>#N/A</v>
      </c>
      <c r="V120" s="221" t="e">
        <f t="shared" ca="1" si="26"/>
        <v>#N/A</v>
      </c>
      <c r="W120" s="221" t="e">
        <f t="shared" ca="1" si="26"/>
        <v>#N/A</v>
      </c>
    </row>
    <row r="121" spans="7:23">
      <c r="H121" s="221">
        <v>8</v>
      </c>
      <c r="I121" s="221" t="e">
        <f t="shared" ref="I121:W121" ca="1" si="27">(I103-I$92)</f>
        <v>#N/A</v>
      </c>
      <c r="J121" s="221" t="e">
        <f t="shared" ca="1" si="27"/>
        <v>#N/A</v>
      </c>
      <c r="K121" s="221" t="e">
        <f t="shared" ca="1" si="27"/>
        <v>#N/A</v>
      </c>
      <c r="L121" s="221" t="e">
        <f t="shared" ca="1" si="27"/>
        <v>#N/A</v>
      </c>
      <c r="M121" s="221" t="e">
        <f t="shared" ca="1" si="27"/>
        <v>#N/A</v>
      </c>
      <c r="N121" s="221" t="e">
        <f t="shared" ca="1" si="27"/>
        <v>#N/A</v>
      </c>
      <c r="O121" s="221" t="e">
        <f t="shared" ca="1" si="27"/>
        <v>#N/A</v>
      </c>
      <c r="P121" s="221" t="e">
        <f t="shared" ca="1" si="27"/>
        <v>#N/A</v>
      </c>
      <c r="Q121" s="221" t="e">
        <f t="shared" ca="1" si="27"/>
        <v>#N/A</v>
      </c>
      <c r="R121" s="221" t="e">
        <f t="shared" ca="1" si="27"/>
        <v>#N/A</v>
      </c>
      <c r="S121" s="221" t="e">
        <f t="shared" ca="1" si="27"/>
        <v>#N/A</v>
      </c>
      <c r="T121" s="221" t="e">
        <f t="shared" ca="1" si="27"/>
        <v>#N/A</v>
      </c>
      <c r="U121" s="221" t="e">
        <f t="shared" ca="1" si="27"/>
        <v>#N/A</v>
      </c>
      <c r="V121" s="221" t="e">
        <f t="shared" ca="1" si="27"/>
        <v>#N/A</v>
      </c>
      <c r="W121" s="221" t="e">
        <f t="shared" ca="1" si="27"/>
        <v>#N/A</v>
      </c>
    </row>
    <row r="122" spans="7:23">
      <c r="H122" s="221">
        <v>9</v>
      </c>
      <c r="I122" s="221" t="e">
        <f t="shared" ref="I122:W122" ca="1" si="28">(I104-I$92)</f>
        <v>#N/A</v>
      </c>
      <c r="J122" s="221" t="e">
        <f t="shared" ca="1" si="28"/>
        <v>#N/A</v>
      </c>
      <c r="K122" s="221" t="e">
        <f t="shared" ca="1" si="28"/>
        <v>#N/A</v>
      </c>
      <c r="L122" s="221" t="e">
        <f t="shared" ca="1" si="28"/>
        <v>#N/A</v>
      </c>
      <c r="M122" s="221" t="e">
        <f t="shared" ca="1" si="28"/>
        <v>#N/A</v>
      </c>
      <c r="N122" s="221" t="e">
        <f t="shared" ca="1" si="28"/>
        <v>#N/A</v>
      </c>
      <c r="O122" s="221" t="e">
        <f t="shared" ca="1" si="28"/>
        <v>#N/A</v>
      </c>
      <c r="P122" s="221" t="e">
        <f t="shared" ca="1" si="28"/>
        <v>#N/A</v>
      </c>
      <c r="Q122" s="221" t="e">
        <f t="shared" ca="1" si="28"/>
        <v>#N/A</v>
      </c>
      <c r="R122" s="221" t="e">
        <f t="shared" ca="1" si="28"/>
        <v>#N/A</v>
      </c>
      <c r="S122" s="221" t="e">
        <f t="shared" ca="1" si="28"/>
        <v>#N/A</v>
      </c>
      <c r="T122" s="221" t="e">
        <f t="shared" ca="1" si="28"/>
        <v>#N/A</v>
      </c>
      <c r="U122" s="221" t="e">
        <f t="shared" ca="1" si="28"/>
        <v>#N/A</v>
      </c>
      <c r="V122" s="221" t="e">
        <f t="shared" ca="1" si="28"/>
        <v>#N/A</v>
      </c>
      <c r="W122" s="221" t="e">
        <f t="shared" ca="1" si="28"/>
        <v>#N/A</v>
      </c>
    </row>
    <row r="123" spans="7:23">
      <c r="H123" s="221">
        <v>10</v>
      </c>
      <c r="I123" s="221" t="e">
        <f t="shared" ref="I123:W123" ca="1" si="29">(I105-I$92)</f>
        <v>#N/A</v>
      </c>
      <c r="J123" s="221" t="e">
        <f t="shared" ca="1" si="29"/>
        <v>#N/A</v>
      </c>
      <c r="K123" s="221" t="e">
        <f t="shared" ca="1" si="29"/>
        <v>#N/A</v>
      </c>
      <c r="L123" s="221" t="e">
        <f t="shared" ca="1" si="29"/>
        <v>#N/A</v>
      </c>
      <c r="M123" s="221" t="e">
        <f t="shared" ca="1" si="29"/>
        <v>#N/A</v>
      </c>
      <c r="N123" s="221" t="e">
        <f t="shared" ca="1" si="29"/>
        <v>#N/A</v>
      </c>
      <c r="O123" s="221" t="e">
        <f t="shared" ca="1" si="29"/>
        <v>#N/A</v>
      </c>
      <c r="P123" s="221" t="e">
        <f t="shared" ca="1" si="29"/>
        <v>#N/A</v>
      </c>
      <c r="Q123" s="221" t="e">
        <f t="shared" ca="1" si="29"/>
        <v>#N/A</v>
      </c>
      <c r="R123" s="221" t="e">
        <f t="shared" ca="1" si="29"/>
        <v>#N/A</v>
      </c>
      <c r="S123" s="221" t="e">
        <f t="shared" ca="1" si="29"/>
        <v>#N/A</v>
      </c>
      <c r="T123" s="221" t="e">
        <f t="shared" ca="1" si="29"/>
        <v>#N/A</v>
      </c>
      <c r="U123" s="221" t="e">
        <f t="shared" ca="1" si="29"/>
        <v>#N/A</v>
      </c>
      <c r="V123" s="221" t="e">
        <f t="shared" ca="1" si="29"/>
        <v>#N/A</v>
      </c>
      <c r="W123" s="221" t="e">
        <f t="shared" ca="1" si="29"/>
        <v>#N/A</v>
      </c>
    </row>
    <row r="124" spans="7:23">
      <c r="H124" s="221">
        <v>11</v>
      </c>
      <c r="I124" s="221" t="e">
        <f t="shared" ref="I124:W124" ca="1" si="30">(I106-I$92)</f>
        <v>#N/A</v>
      </c>
      <c r="J124" s="221" t="e">
        <f t="shared" ca="1" si="30"/>
        <v>#N/A</v>
      </c>
      <c r="K124" s="221" t="e">
        <f t="shared" ca="1" si="30"/>
        <v>#N/A</v>
      </c>
      <c r="L124" s="221" t="e">
        <f t="shared" ca="1" si="30"/>
        <v>#N/A</v>
      </c>
      <c r="M124" s="221" t="e">
        <f t="shared" ca="1" si="30"/>
        <v>#N/A</v>
      </c>
      <c r="N124" s="221" t="e">
        <f t="shared" ca="1" si="30"/>
        <v>#N/A</v>
      </c>
      <c r="O124" s="221" t="e">
        <f t="shared" ca="1" si="30"/>
        <v>#N/A</v>
      </c>
      <c r="P124" s="221" t="e">
        <f t="shared" ca="1" si="30"/>
        <v>#N/A</v>
      </c>
      <c r="Q124" s="221" t="e">
        <f t="shared" ca="1" si="30"/>
        <v>#N/A</v>
      </c>
      <c r="R124" s="221" t="e">
        <f t="shared" ca="1" si="30"/>
        <v>#N/A</v>
      </c>
      <c r="S124" s="221" t="e">
        <f t="shared" ca="1" si="30"/>
        <v>#N/A</v>
      </c>
      <c r="T124" s="221" t="e">
        <f t="shared" ca="1" si="30"/>
        <v>#N/A</v>
      </c>
      <c r="U124" s="221" t="e">
        <f t="shared" ca="1" si="30"/>
        <v>#N/A</v>
      </c>
      <c r="V124" s="221" t="e">
        <f t="shared" ca="1" si="30"/>
        <v>#N/A</v>
      </c>
      <c r="W124" s="221" t="e">
        <f t="shared" ca="1" si="30"/>
        <v>#N/A</v>
      </c>
    </row>
    <row r="125" spans="7:23">
      <c r="H125" s="221">
        <v>12</v>
      </c>
      <c r="I125" s="221" t="e">
        <f t="shared" ref="I125:W125" ca="1" si="31">(I107-I$92)</f>
        <v>#N/A</v>
      </c>
      <c r="J125" s="221" t="e">
        <f t="shared" ca="1" si="31"/>
        <v>#N/A</v>
      </c>
      <c r="K125" s="221" t="e">
        <f t="shared" ca="1" si="31"/>
        <v>#N/A</v>
      </c>
      <c r="L125" s="221" t="e">
        <f t="shared" ca="1" si="31"/>
        <v>#N/A</v>
      </c>
      <c r="M125" s="221" t="e">
        <f t="shared" ca="1" si="31"/>
        <v>#N/A</v>
      </c>
      <c r="N125" s="221" t="e">
        <f t="shared" ca="1" si="31"/>
        <v>#N/A</v>
      </c>
      <c r="O125" s="221" t="e">
        <f t="shared" ca="1" si="31"/>
        <v>#N/A</v>
      </c>
      <c r="P125" s="221" t="e">
        <f t="shared" ca="1" si="31"/>
        <v>#N/A</v>
      </c>
      <c r="Q125" s="221" t="e">
        <f t="shared" ca="1" si="31"/>
        <v>#N/A</v>
      </c>
      <c r="R125" s="221" t="e">
        <f t="shared" ca="1" si="31"/>
        <v>#N/A</v>
      </c>
      <c r="S125" s="221" t="e">
        <f t="shared" ca="1" si="31"/>
        <v>#N/A</v>
      </c>
      <c r="T125" s="221" t="e">
        <f t="shared" ca="1" si="31"/>
        <v>#N/A</v>
      </c>
      <c r="U125" s="221" t="e">
        <f t="shared" ca="1" si="31"/>
        <v>#N/A</v>
      </c>
      <c r="V125" s="221" t="e">
        <f t="shared" ca="1" si="31"/>
        <v>#N/A</v>
      </c>
      <c r="W125" s="221" t="e">
        <f t="shared" ca="1" si="31"/>
        <v>#N/A</v>
      </c>
    </row>
    <row r="126" spans="7:23">
      <c r="I126" s="221" t="e">
        <f t="shared" ref="I126:W126" ca="1" si="32">(I108-I$92)</f>
        <v>#N/A</v>
      </c>
      <c r="J126" s="221" t="e">
        <f t="shared" ca="1" si="32"/>
        <v>#N/A</v>
      </c>
      <c r="K126" s="221" t="e">
        <f t="shared" ca="1" si="32"/>
        <v>#N/A</v>
      </c>
      <c r="L126" s="221" t="e">
        <f t="shared" ca="1" si="32"/>
        <v>#N/A</v>
      </c>
      <c r="M126" s="221" t="e">
        <f t="shared" ca="1" si="32"/>
        <v>#N/A</v>
      </c>
      <c r="N126" s="221" t="e">
        <f t="shared" ca="1" si="32"/>
        <v>#N/A</v>
      </c>
      <c r="O126" s="221" t="e">
        <f t="shared" ca="1" si="32"/>
        <v>#N/A</v>
      </c>
      <c r="P126" s="221" t="e">
        <f t="shared" ca="1" si="32"/>
        <v>#N/A</v>
      </c>
      <c r="Q126" s="221" t="e">
        <f t="shared" ca="1" si="32"/>
        <v>#N/A</v>
      </c>
      <c r="R126" s="221" t="e">
        <f t="shared" ca="1" si="32"/>
        <v>#N/A</v>
      </c>
      <c r="S126" s="221" t="e">
        <f t="shared" ca="1" si="32"/>
        <v>#N/A</v>
      </c>
      <c r="T126" s="221" t="e">
        <f t="shared" ca="1" si="32"/>
        <v>#N/A</v>
      </c>
      <c r="U126" s="221" t="e">
        <f t="shared" ca="1" si="32"/>
        <v>#N/A</v>
      </c>
      <c r="V126" s="221" t="e">
        <f t="shared" ca="1" si="32"/>
        <v>#N/A</v>
      </c>
      <c r="W126" s="221" t="e">
        <f t="shared" ca="1" si="32"/>
        <v>#N/A</v>
      </c>
    </row>
    <row r="127" spans="7:23">
      <c r="H127" s="221">
        <v>14</v>
      </c>
      <c r="I127" s="221" t="e">
        <f t="shared" ref="I127:W127" ca="1" si="33">(I109-I$92)</f>
        <v>#N/A</v>
      </c>
      <c r="J127" s="221" t="e">
        <f t="shared" ca="1" si="33"/>
        <v>#N/A</v>
      </c>
      <c r="K127" s="221" t="e">
        <f t="shared" ca="1" si="33"/>
        <v>#N/A</v>
      </c>
      <c r="L127" s="221" t="e">
        <f t="shared" ca="1" si="33"/>
        <v>#N/A</v>
      </c>
      <c r="M127" s="221" t="e">
        <f t="shared" ca="1" si="33"/>
        <v>#N/A</v>
      </c>
      <c r="N127" s="221" t="e">
        <f t="shared" ca="1" si="33"/>
        <v>#N/A</v>
      </c>
      <c r="O127" s="221" t="e">
        <f t="shared" ca="1" si="33"/>
        <v>#N/A</v>
      </c>
      <c r="P127" s="221" t="e">
        <f t="shared" ca="1" si="33"/>
        <v>#N/A</v>
      </c>
      <c r="Q127" s="221" t="e">
        <f t="shared" ca="1" si="33"/>
        <v>#N/A</v>
      </c>
      <c r="R127" s="221" t="e">
        <f t="shared" ca="1" si="33"/>
        <v>#N/A</v>
      </c>
      <c r="S127" s="221" t="e">
        <f t="shared" ca="1" si="33"/>
        <v>#N/A</v>
      </c>
      <c r="T127" s="221" t="e">
        <f t="shared" ca="1" si="33"/>
        <v>#N/A</v>
      </c>
      <c r="U127" s="221" t="e">
        <f t="shared" ca="1" si="33"/>
        <v>#N/A</v>
      </c>
      <c r="V127" s="221" t="e">
        <f t="shared" ca="1" si="33"/>
        <v>#N/A</v>
      </c>
      <c r="W127" s="221" t="e">
        <f t="shared" ca="1" si="33"/>
        <v>#N/A</v>
      </c>
    </row>
    <row r="128" spans="7:23">
      <c r="H128" s="221">
        <v>15</v>
      </c>
      <c r="I128" s="221" t="e">
        <f t="shared" ref="I128:W128" ca="1" si="34">(I110-I$92)</f>
        <v>#N/A</v>
      </c>
      <c r="J128" s="221" t="e">
        <f t="shared" ca="1" si="34"/>
        <v>#N/A</v>
      </c>
      <c r="K128" s="221" t="e">
        <f t="shared" ca="1" si="34"/>
        <v>#N/A</v>
      </c>
      <c r="L128" s="221" t="e">
        <f t="shared" ca="1" si="34"/>
        <v>#N/A</v>
      </c>
      <c r="M128" s="221" t="e">
        <f t="shared" ca="1" si="34"/>
        <v>#N/A</v>
      </c>
      <c r="N128" s="221" t="e">
        <f t="shared" ca="1" si="34"/>
        <v>#N/A</v>
      </c>
      <c r="O128" s="221" t="e">
        <f t="shared" ca="1" si="34"/>
        <v>#N/A</v>
      </c>
      <c r="P128" s="221" t="e">
        <f t="shared" ca="1" si="34"/>
        <v>#N/A</v>
      </c>
      <c r="Q128" s="221" t="e">
        <f t="shared" ca="1" si="34"/>
        <v>#N/A</v>
      </c>
      <c r="R128" s="221" t="e">
        <f t="shared" ca="1" si="34"/>
        <v>#N/A</v>
      </c>
      <c r="S128" s="221" t="e">
        <f t="shared" ca="1" si="34"/>
        <v>#N/A</v>
      </c>
      <c r="T128" s="221" t="e">
        <f t="shared" ca="1" si="34"/>
        <v>#N/A</v>
      </c>
      <c r="U128" s="221" t="e">
        <f t="shared" ca="1" si="34"/>
        <v>#N/A</v>
      </c>
      <c r="V128" s="221" t="e">
        <f t="shared" ca="1" si="34"/>
        <v>#N/A</v>
      </c>
      <c r="W128" s="221" t="e">
        <f t="shared" ca="1" si="34"/>
        <v>#N/A</v>
      </c>
    </row>
    <row r="130" spans="3:25">
      <c r="Y130" s="221" t="s">
        <v>130</v>
      </c>
    </row>
    <row r="131" spans="3:25">
      <c r="G131" s="221" t="s">
        <v>57</v>
      </c>
      <c r="I131" s="221">
        <f ca="1">I77-I92</f>
        <v>7.5210666666666315E-3</v>
      </c>
      <c r="J131" s="221">
        <f t="shared" ref="J131:W131" ca="1" si="35">J77-J92</f>
        <v>-7.4432000000000283E-3</v>
      </c>
      <c r="K131" s="221">
        <f t="shared" ca="1" si="35"/>
        <v>-1.0741333333333519E-3</v>
      </c>
      <c r="L131" s="221">
        <f t="shared" ca="1" si="35"/>
        <v>8.6282666666666757E-3</v>
      </c>
      <c r="M131" s="221">
        <f t="shared" ca="1" si="35"/>
        <v>-2.6693333333333291E-3</v>
      </c>
      <c r="N131" s="221">
        <f t="shared" ca="1" si="35"/>
        <v>-1.22645333333333E-2</v>
      </c>
      <c r="O131" s="221">
        <f ca="1">O77-O92</f>
        <v>4.1402666666666976E-3</v>
      </c>
      <c r="P131" s="221">
        <f t="shared" ca="1" si="35"/>
        <v>1.5450666666667057E-3</v>
      </c>
      <c r="Q131" s="221">
        <f t="shared" ca="1" si="35"/>
        <v>1.616533333333392E-3</v>
      </c>
      <c r="R131" s="221" t="e">
        <f t="shared" ca="1" si="35"/>
        <v>#N/A</v>
      </c>
      <c r="S131" s="221" t="e">
        <f t="shared" ca="1" si="35"/>
        <v>#N/A</v>
      </c>
      <c r="T131" s="221" t="e">
        <f t="shared" ca="1" si="35"/>
        <v>#N/A</v>
      </c>
      <c r="U131" s="221" t="e">
        <f t="shared" ca="1" si="35"/>
        <v>#N/A</v>
      </c>
      <c r="V131" s="221" t="e">
        <f t="shared" ca="1" si="35"/>
        <v>#N/A</v>
      </c>
      <c r="W131" s="221" t="e">
        <f t="shared" ca="1" si="35"/>
        <v>#N/A</v>
      </c>
      <c r="Y131" s="221" t="e">
        <f ca="1">_xlfn.STDEV.S(OFFSET(I131,0,0,1,I82))</f>
        <v>#NAME?</v>
      </c>
    </row>
    <row r="132" spans="3:25">
      <c r="G132" s="221" t="s">
        <v>129</v>
      </c>
      <c r="I132" s="221">
        <f ca="1">I131/($I$82^0.5)</f>
        <v>2.5070222222222105E-3</v>
      </c>
      <c r="J132" s="221">
        <f t="shared" ref="J132:W132" ca="1" si="36">J131/($I$82^0.5)</f>
        <v>-2.4810666666666759E-3</v>
      </c>
      <c r="K132" s="221">
        <f t="shared" ca="1" si="36"/>
        <v>-3.5804444444445066E-4</v>
      </c>
      <c r="L132" s="221">
        <f t="shared" ca="1" si="36"/>
        <v>2.8760888888888919E-3</v>
      </c>
      <c r="M132" s="221">
        <f t="shared" ca="1" si="36"/>
        <v>-8.8977777777777634E-4</v>
      </c>
      <c r="N132" s="221">
        <f t="shared" ca="1" si="36"/>
        <v>-4.0881777777777668E-3</v>
      </c>
      <c r="O132" s="221">
        <f t="shared" ca="1" si="36"/>
        <v>1.3800888888888991E-3</v>
      </c>
      <c r="P132" s="221">
        <f t="shared" ca="1" si="36"/>
        <v>5.1502222222223526E-4</v>
      </c>
      <c r="Q132" s="221">
        <f t="shared" ca="1" si="36"/>
        <v>5.38844444444464E-4</v>
      </c>
      <c r="R132" s="221" t="e">
        <f t="shared" ca="1" si="36"/>
        <v>#N/A</v>
      </c>
      <c r="S132" s="221" t="e">
        <f t="shared" ca="1" si="36"/>
        <v>#N/A</v>
      </c>
      <c r="T132" s="221" t="e">
        <f t="shared" ca="1" si="36"/>
        <v>#N/A</v>
      </c>
      <c r="U132" s="221" t="e">
        <f t="shared" ca="1" si="36"/>
        <v>#N/A</v>
      </c>
      <c r="V132" s="221" t="e">
        <f t="shared" ca="1" si="36"/>
        <v>#N/A</v>
      </c>
      <c r="W132" s="221" t="e">
        <f t="shared" ca="1" si="36"/>
        <v>#N/A</v>
      </c>
      <c r="Y132" s="221" t="e">
        <f ca="1">CONFIDENCE(0.5,Y131,I82)</f>
        <v>#NAME?</v>
      </c>
    </row>
    <row r="135" spans="3:25">
      <c r="I135" s="221">
        <f ca="1">RAND()</f>
        <v>0.77857124770230546</v>
      </c>
      <c r="K135" s="221">
        <v>1.9599639845400501</v>
      </c>
    </row>
    <row r="136" spans="3:25">
      <c r="C136" s="221" t="s">
        <v>83</v>
      </c>
      <c r="F136" s="221" t="s">
        <v>93</v>
      </c>
      <c r="I136" s="221">
        <f ca="1">(($I$135*2-1)*данные!$H$2)+данные!F9</f>
        <v>0</v>
      </c>
      <c r="J136" s="221">
        <f ca="1">(($I$135*2-1)*данные!$H$2)+данные!G9</f>
        <v>2</v>
      </c>
      <c r="K136" s="221">
        <f ca="1">(($I$135*2-1)*данные!$H$2)+данные!H9</f>
        <v>4</v>
      </c>
      <c r="L136" s="221">
        <f ca="1">(($I$135*2-1)*данные!$H$2)+данные!I9</f>
        <v>6</v>
      </c>
      <c r="M136" s="221">
        <f ca="1">(($I$135*2-1)*данные!$H$2)+данные!J9</f>
        <v>8</v>
      </c>
      <c r="N136" s="221">
        <f ca="1">(($I$135*2-1)*данные!$H$2)+данные!K9</f>
        <v>12</v>
      </c>
      <c r="O136" s="221">
        <f ca="1">(($I$135*2-1)*данные!$H$2)+данные!L9</f>
        <v>16</v>
      </c>
      <c r="P136" s="221">
        <f ca="1">(($I$135*2-1)*данные!$H$2)+данные!M9</f>
        <v>20</v>
      </c>
      <c r="Q136" s="221">
        <f ca="1">(($I$135*2-1)*данные!$H$2)+данные!N9</f>
        <v>24</v>
      </c>
      <c r="R136" s="221">
        <f ca="1">(($I$135*2-1)*данные!$H$2)+данные!O9</f>
        <v>0</v>
      </c>
      <c r="S136" s="221">
        <f ca="1">(($I$135*2-1)*данные!$H$2)+данные!P9</f>
        <v>0</v>
      </c>
      <c r="T136" s="221">
        <f ca="1">(($I$135*2-1)*данные!$H$2)+данные!Q9</f>
        <v>0</v>
      </c>
      <c r="U136" s="221">
        <f ca="1">(($I$135*2-1)*данные!$H$2)+данные!R9</f>
        <v>0</v>
      </c>
      <c r="V136" s="221">
        <f ca="1">(($I$135*2-1)*данные!$H$2)+данные!S9</f>
        <v>0</v>
      </c>
      <c r="W136" s="221">
        <f ca="1">(($I$135*2-1)*данные!$H$2)+данные!T9</f>
        <v>0</v>
      </c>
    </row>
    <row r="137" spans="3:25">
      <c r="F137" s="221" t="s">
        <v>94</v>
      </c>
      <c r="I137" s="221">
        <f ca="1">данные!F9+(данные!F9/100*(($I$135*2-1)*данные!$H$2))</f>
        <v>0</v>
      </c>
      <c r="J137" s="221">
        <f ca="1">данные!G9+(данные!G9/100*(($I$135*2-1)*данные!$H$2))</f>
        <v>2</v>
      </c>
      <c r="K137" s="221">
        <f ca="1">данные!H9+(данные!H9/100*(($I$135*2-1)*данные!$H$2))</f>
        <v>4</v>
      </c>
      <c r="L137" s="221">
        <f ca="1">данные!I9+(данные!I9/100*(($I$135*2-1)*данные!$H$2))</f>
        <v>6</v>
      </c>
      <c r="M137" s="221">
        <f ca="1">данные!J9+(данные!J9/100*(($I$135*2-1)*данные!$H$2))</f>
        <v>8</v>
      </c>
      <c r="N137" s="221">
        <f ca="1">данные!K9+(данные!K9/100*(($I$135*2-1)*данные!$H$2))</f>
        <v>12</v>
      </c>
      <c r="O137" s="221">
        <f ca="1">данные!L9+(данные!L9/100*(($I$135*2-1)*данные!$H$2))</f>
        <v>16</v>
      </c>
      <c r="P137" s="221">
        <f ca="1">данные!M9+(данные!M9/100*(($I$135*2-1)*данные!$H$2))</f>
        <v>20</v>
      </c>
      <c r="Q137" s="221">
        <f ca="1">данные!N9+(данные!N9/100*(($I$135*2-1)*данные!$H$2))</f>
        <v>24</v>
      </c>
      <c r="R137" s="221">
        <f ca="1">данные!O9+(данные!O9/100*(($I$135*2-1)*данные!$H$2))</f>
        <v>0</v>
      </c>
      <c r="S137" s="221">
        <f ca="1">данные!P9+(данные!P9/100*(($I$135*2-1)*данные!$H$2))</f>
        <v>0</v>
      </c>
      <c r="T137" s="221">
        <f ca="1">данные!Q9+(данные!Q9/100*(($I$135*2-1)*данные!$H$2))</f>
        <v>0</v>
      </c>
      <c r="U137" s="221">
        <f ca="1">данные!R9+(данные!R9/100*(($I$135*2-1)*данные!$H$2))</f>
        <v>0</v>
      </c>
      <c r="V137" s="221">
        <f ca="1">данные!S9+(данные!S9/100*(($I$135*2-1)*данные!$H$2))</f>
        <v>0</v>
      </c>
      <c r="W137" s="221">
        <f ca="1">данные!T9+(данные!T9/100*(($I$135*2-1)*данные!$H$2))</f>
        <v>0</v>
      </c>
    </row>
    <row r="138" spans="3:25">
      <c r="F138" s="221" t="s">
        <v>95</v>
      </c>
      <c r="I138" s="221">
        <f ca="1">IFERROR(NORMINV($I$135,0,данные!$H$2)+данные!F9,данные!F9)</f>
        <v>0</v>
      </c>
      <c r="J138" s="221">
        <f ca="1">IFERROR(NORMINV($I$135,0,данные!$H$2)+данные!G9,данные!G9)</f>
        <v>2</v>
      </c>
      <c r="K138" s="221">
        <f ca="1">IFERROR(NORMINV($I$135,0,данные!$H$2)+данные!H9,данные!H9)</f>
        <v>4</v>
      </c>
      <c r="L138" s="221">
        <f ca="1">IFERROR(NORMINV($I$135,0,данные!$H$2)+данные!I9,данные!I9)</f>
        <v>6</v>
      </c>
      <c r="M138" s="221">
        <f ca="1">IFERROR(NORMINV($I$135,0,данные!$H$2)+данные!J9,данные!J9)</f>
        <v>8</v>
      </c>
      <c r="N138" s="221">
        <f ca="1">IFERROR(NORMINV($I$135,0,данные!$H$2)+данные!K9,данные!K9)</f>
        <v>12</v>
      </c>
      <c r="O138" s="221">
        <f ca="1">IFERROR(NORMINV($I$135,0,данные!$H$2)+данные!L9,данные!L9)</f>
        <v>16</v>
      </c>
      <c r="P138" s="221">
        <f ca="1">IFERROR(NORMINV($I$135,0,данные!$H$2)+данные!M9,данные!M9)</f>
        <v>20</v>
      </c>
      <c r="Q138" s="221">
        <f ca="1">IFERROR(NORMINV($I$135,0,данные!$H$2)+данные!N9,данные!N9)</f>
        <v>24</v>
      </c>
      <c r="R138" s="221">
        <f ca="1">IFERROR(NORMINV($I$135,0,данные!$H$2)+данные!O9,данные!O9)</f>
        <v>0</v>
      </c>
      <c r="S138" s="221">
        <f ca="1">IFERROR(NORMINV($I$135,0,данные!$H$2)+данные!P9,данные!P9)</f>
        <v>0</v>
      </c>
      <c r="T138" s="221">
        <f ca="1">IFERROR(NORMINV($I$135,0,данные!$H$2)+данные!Q9,данные!Q9)</f>
        <v>0</v>
      </c>
      <c r="U138" s="221">
        <f ca="1">IFERROR(NORMINV($I$135,0,данные!$H$2)+данные!R9,данные!R9)</f>
        <v>0</v>
      </c>
      <c r="V138" s="221">
        <f ca="1">IFERROR(NORMINV($I$135,0,данные!$H$2)+данные!S9,данные!S9)</f>
        <v>0</v>
      </c>
      <c r="W138" s="221">
        <f ca="1">IFERROR(NORMINV($I$135,0,данные!$H$2)+данные!T9,данные!T9)</f>
        <v>0</v>
      </c>
    </row>
    <row r="139" spans="3:25">
      <c r="F139" s="221" t="s">
        <v>5</v>
      </c>
      <c r="I139" s="221">
        <f ca="1">IFERROR(NORMINV($I$135,0,данные!$H$2/$K$135)+данные!F9,данные!F9)</f>
        <v>0</v>
      </c>
      <c r="J139" s="221">
        <f ca="1">IFERROR(NORMINV($I$135,0,данные!$H$2/$K$135)+данные!G9,данные!G9)</f>
        <v>2</v>
      </c>
      <c r="K139" s="221">
        <f ca="1">IFERROR(NORMINV($I$135,0,данные!$H$2/$K$135)+данные!H9,данные!H9)</f>
        <v>4</v>
      </c>
      <c r="L139" s="221">
        <f ca="1">IFERROR(NORMINV($I$135,0,данные!$H$2/$K$135)+данные!I9,данные!I9)</f>
        <v>6</v>
      </c>
      <c r="M139" s="221">
        <f ca="1">IFERROR(NORMINV($I$135,0,данные!$H$2/$K$135)+данные!J9,данные!J9)</f>
        <v>8</v>
      </c>
      <c r="N139" s="221">
        <f ca="1">IFERROR(NORMINV($I$135,0,данные!$H$2/$K$135)+данные!K9,данные!K9)</f>
        <v>12</v>
      </c>
      <c r="O139" s="221">
        <f ca="1">IFERROR(NORMINV($I$135,0,данные!$H$2/$K$135)+данные!L9,данные!L9)</f>
        <v>16</v>
      </c>
      <c r="P139" s="221">
        <f ca="1">IFERROR(NORMINV($I$135,0,данные!$H$2/$K$135)+данные!M9,данные!M9)</f>
        <v>20</v>
      </c>
      <c r="Q139" s="221">
        <f ca="1">IFERROR(NORMINV($I$135,0,данные!$H$2/$K$135)+данные!N9,данные!N9)</f>
        <v>24</v>
      </c>
      <c r="R139" s="221">
        <f ca="1">IFERROR(NORMINV($I$135,0,данные!$H$2/$K$135)+данные!O9,данные!O9)</f>
        <v>0</v>
      </c>
      <c r="S139" s="221">
        <f ca="1">IFERROR(NORMINV($I$135,0,данные!$H$2/$K$135)+данные!P9,данные!P9)</f>
        <v>0</v>
      </c>
      <c r="T139" s="221">
        <f ca="1">IFERROR(NORMINV($I$135,0,данные!$H$2/$K$135)+данные!Q9,данные!Q9)</f>
        <v>0</v>
      </c>
      <c r="U139" s="221">
        <f ca="1">IFERROR(NORMINV($I$135,0,данные!$H$2/$K$135)+данные!R9,данные!R9)</f>
        <v>0</v>
      </c>
      <c r="V139" s="221">
        <f ca="1">IFERROR(NORMINV($I$135,0,данные!$H$2/$K$135)+данные!S9,данные!S9)</f>
        <v>0</v>
      </c>
      <c r="W139" s="221">
        <f ca="1">IFERROR(NORMINV($I$135,0,данные!$H$2/$K$135)+данные!T9,данные!T9)</f>
        <v>0</v>
      </c>
    </row>
    <row r="140" spans="3:25">
      <c r="F140" s="221" t="s">
        <v>9</v>
      </c>
      <c r="I140" s="221">
        <f>данные!F9</f>
        <v>0</v>
      </c>
      <c r="J140" s="221">
        <f>данные!G9</f>
        <v>2</v>
      </c>
      <c r="K140" s="221">
        <f>данные!H9</f>
        <v>4</v>
      </c>
      <c r="L140" s="221">
        <f>данные!I9</f>
        <v>6</v>
      </c>
      <c r="M140" s="221">
        <f>данные!J9</f>
        <v>8</v>
      </c>
      <c r="N140" s="221">
        <f>данные!K9</f>
        <v>12</v>
      </c>
      <c r="O140" s="221">
        <f>данные!L9</f>
        <v>16</v>
      </c>
      <c r="P140" s="221">
        <f>данные!M9</f>
        <v>20</v>
      </c>
      <c r="Q140" s="221">
        <f>данные!N9</f>
        <v>24</v>
      </c>
      <c r="R140" s="221">
        <f>данные!O9</f>
        <v>0</v>
      </c>
      <c r="S140" s="221">
        <f>данные!P9</f>
        <v>0</v>
      </c>
      <c r="T140" s="221">
        <f>данные!Q9</f>
        <v>0</v>
      </c>
      <c r="U140" s="221">
        <f>данные!R9</f>
        <v>0</v>
      </c>
      <c r="V140" s="221">
        <f>данные!S9</f>
        <v>0</v>
      </c>
      <c r="W140" s="221">
        <f>данные!T9</f>
        <v>0</v>
      </c>
    </row>
    <row r="144" spans="3:25">
      <c r="I144" s="228" t="e">
        <f ca="1">IF(ISNUMBER(I13),OFFSET(I135,справочник!$B$1,0),NA())</f>
        <v>#N/A</v>
      </c>
      <c r="J144" s="228" t="e">
        <f ca="1">IF(ISNUMBER(J13),OFFSET(J135,справочник!$B$1,0),NA())</f>
        <v>#N/A</v>
      </c>
      <c r="K144" s="228" t="e">
        <f ca="1">IF(ISNUMBER(K13),OFFSET(K135,справочник!$B$1,0),NA())</f>
        <v>#N/A</v>
      </c>
      <c r="L144" s="228" t="e">
        <f ca="1">IF(ISNUMBER(L13),OFFSET(L135,справочник!$B$1,0),NA())</f>
        <v>#N/A</v>
      </c>
      <c r="M144" s="228" t="e">
        <f ca="1">IF(ISNUMBER(M13),OFFSET(M135,справочник!$B$1,0),NA())</f>
        <v>#N/A</v>
      </c>
      <c r="N144" s="228" t="e">
        <f ca="1">IF(ISNUMBER(N13),OFFSET(N135,справочник!$B$1,0),NA())</f>
        <v>#N/A</v>
      </c>
      <c r="O144" s="228" t="e">
        <f ca="1">IF(ISNUMBER(O13),OFFSET(O135,справочник!$B$1,0),NA())</f>
        <v>#N/A</v>
      </c>
      <c r="P144" s="228" t="e">
        <f ca="1">IF(ISNUMBER(P13),OFFSET(P135,справочник!$B$1,0),NA())</f>
        <v>#N/A</v>
      </c>
      <c r="Q144" s="228" t="e">
        <f ca="1">IF(ISNUMBER(Q13),OFFSET(Q135,справочник!$B$1,0),NA())</f>
        <v>#N/A</v>
      </c>
      <c r="R144" s="228" t="e">
        <f ca="1">IF(ISNUMBER(R13),OFFSET(R135,справочник!$B$1,0),NA())</f>
        <v>#N/A</v>
      </c>
      <c r="S144" s="228" t="e">
        <f ca="1">IF(ISNUMBER(S13),OFFSET(S135,справочник!$B$1,0),NA())</f>
        <v>#N/A</v>
      </c>
      <c r="T144" s="228" t="e">
        <f ca="1">IF(ISNUMBER(T13),OFFSET(T135,справочник!$B$1,0),NA())</f>
        <v>#N/A</v>
      </c>
      <c r="U144" s="228" t="e">
        <f ca="1">IF(ISNUMBER(U13),OFFSET(U135,справочник!$B$1,0),NA())</f>
        <v>#N/A</v>
      </c>
      <c r="V144" s="228" t="e">
        <f ca="1">IF(ISNUMBER(V13),OFFSET(V135,справочник!$B$1,0),NA())</f>
        <v>#N/A</v>
      </c>
      <c r="W144" s="228" t="e">
        <f ca="1">IF(ISNUMBER(W13),OFFSET(W135,справочник!$B$1,0),NA())</f>
        <v>#N/A</v>
      </c>
    </row>
    <row r="146" spans="6:23">
      <c r="G146" s="228"/>
      <c r="H146" s="228"/>
    </row>
    <row r="147" spans="6:23">
      <c r="G147" s="237"/>
      <c r="H147" s="228"/>
      <c r="I147" s="221" t="s">
        <v>14</v>
      </c>
      <c r="K147" s="221" t="s">
        <v>15</v>
      </c>
      <c r="N147" s="221" t="s">
        <v>125</v>
      </c>
    </row>
    <row r="148" spans="6:23">
      <c r="G148" s="234"/>
      <c r="I148" s="228">
        <f>MIN(данные!F10:T24)</f>
        <v>0</v>
      </c>
      <c r="J148" s="234"/>
      <c r="K148" s="234">
        <f>MAX(данные!F25:T25)</f>
        <v>0.37366666666666665</v>
      </c>
      <c r="L148" s="234"/>
      <c r="M148" s="234">
        <f>K148-I148</f>
        <v>0.37366666666666665</v>
      </c>
      <c r="N148" s="234">
        <f>M148/50</f>
        <v>7.4733333333333327E-3</v>
      </c>
    </row>
    <row r="149" spans="6:23">
      <c r="G149" s="234"/>
      <c r="I149" s="234"/>
    </row>
    <row r="150" spans="6:23">
      <c r="I150" s="221">
        <v>1</v>
      </c>
      <c r="J150" s="221">
        <v>2</v>
      </c>
      <c r="K150" s="221">
        <v>3</v>
      </c>
      <c r="L150" s="221">
        <v>4</v>
      </c>
      <c r="M150" s="221">
        <v>5</v>
      </c>
      <c r="N150" s="221">
        <v>6</v>
      </c>
      <c r="O150" s="221">
        <v>7</v>
      </c>
      <c r="P150" s="221">
        <v>8</v>
      </c>
      <c r="Q150" s="221">
        <v>9</v>
      </c>
      <c r="R150" s="221">
        <v>10</v>
      </c>
      <c r="S150" s="221">
        <v>11</v>
      </c>
      <c r="T150" s="221">
        <v>12</v>
      </c>
      <c r="U150" s="221">
        <v>13</v>
      </c>
      <c r="V150" s="221">
        <v>14</v>
      </c>
      <c r="W150" s="221">
        <v>15</v>
      </c>
    </row>
    <row r="151" spans="6:23">
      <c r="F151" s="221" t="s">
        <v>105</v>
      </c>
      <c r="H151" s="221" t="s">
        <v>84</v>
      </c>
      <c r="I151" s="221">
        <f>генерация!CK28</f>
        <v>1.2781829698725496E-2</v>
      </c>
      <c r="J151" s="221">
        <f>генерация!CL28</f>
        <v>9.8064452365656807E-3</v>
      </c>
      <c r="K151" s="221">
        <f>генерация!CM28</f>
        <v>1.3560728518662878E-2</v>
      </c>
      <c r="L151" s="221">
        <f>генерация!CN28</f>
        <v>1.6389132062617141E-2</v>
      </c>
      <c r="M151" s="221">
        <f>генерация!CO28</f>
        <v>1.8306445144292475E-2</v>
      </c>
      <c r="N151" s="221">
        <f>генерация!CP28</f>
        <v>1.7622239888966312E-2</v>
      </c>
      <c r="O151" s="221">
        <f>генерация!CQ28</f>
        <v>1.6354307732437033E-2</v>
      </c>
      <c r="P151" s="221">
        <f>генерация!CR28</f>
        <v>1.7606295509907038E-2</v>
      </c>
      <c r="Q151" s="221">
        <f>генерация!CS28</f>
        <v>2.3488628571295241E-2</v>
      </c>
      <c r="R151" s="221">
        <f>генерация!CT28</f>
        <v>3.2882304798737702E-2</v>
      </c>
      <c r="S151" s="221" t="e">
        <f>генерация!CU28</f>
        <v>#N/A</v>
      </c>
      <c r="T151" s="221" t="e">
        <f>генерация!CV28</f>
        <v>#N/A</v>
      </c>
      <c r="U151" s="221" t="e">
        <f>генерация!CW28</f>
        <v>#N/A</v>
      </c>
      <c r="V151" s="221" t="e">
        <f>генерация!CX28</f>
        <v>#N/A</v>
      </c>
      <c r="W151" s="221" t="e">
        <f>генерация!CY28</f>
        <v>#N/A</v>
      </c>
    </row>
    <row r="154" spans="6:23">
      <c r="H154" s="221" t="s">
        <v>97</v>
      </c>
      <c r="I154" s="221">
        <f t="shared" ref="I154:W154" ca="1" si="37">IFERROR(I92,"")</f>
        <v>-7.5210666666666315E-3</v>
      </c>
      <c r="J154" s="221">
        <f t="shared" ca="1" si="37"/>
        <v>2.4109866666666695E-2</v>
      </c>
      <c r="K154" s="221">
        <f t="shared" ca="1" si="37"/>
        <v>5.5740800000000021E-2</v>
      </c>
      <c r="L154" s="221">
        <f t="shared" ca="1" si="37"/>
        <v>8.737173333333334E-2</v>
      </c>
      <c r="M154" s="221">
        <f t="shared" ca="1" si="37"/>
        <v>0.11900266666666667</v>
      </c>
      <c r="N154" s="221">
        <f t="shared" ca="1" si="37"/>
        <v>0.18226453333333331</v>
      </c>
      <c r="O154" s="221">
        <f t="shared" ca="1" si="37"/>
        <v>0.24552639999999998</v>
      </c>
      <c r="P154" s="221">
        <f t="shared" ca="1" si="37"/>
        <v>0.30878826666666664</v>
      </c>
      <c r="Q154" s="221">
        <f t="shared" ca="1" si="37"/>
        <v>0.37205013333333325</v>
      </c>
      <c r="R154" s="221" t="str">
        <f t="shared" ca="1" si="37"/>
        <v/>
      </c>
      <c r="S154" s="221" t="str">
        <f t="shared" ca="1" si="37"/>
        <v/>
      </c>
      <c r="T154" s="221" t="str">
        <f t="shared" ca="1" si="37"/>
        <v/>
      </c>
      <c r="U154" s="221" t="str">
        <f t="shared" ca="1" si="37"/>
        <v/>
      </c>
      <c r="V154" s="221" t="str">
        <f t="shared" ca="1" si="37"/>
        <v/>
      </c>
      <c r="W154" s="221" t="str">
        <f t="shared" ca="1" si="37"/>
        <v/>
      </c>
    </row>
    <row r="156" spans="6:23">
      <c r="I156" s="221">
        <f ca="1">IFERROR(MATCH(данные!B104,$I$154:$W$154,1),1)</f>
        <v>1</v>
      </c>
      <c r="J156" s="221">
        <f ca="1">TREND(OFFSET($H$151,0,I156,1,2),OFFSET($H$154,0,I156,1,2),данные!B104)</f>
        <v>1.207435563645097E-2</v>
      </c>
    </row>
    <row r="157" spans="6:23">
      <c r="I157" s="221">
        <f ca="1">IFERROR(MATCH(данные!B105,$I$154:$W$154,1),1)</f>
        <v>1</v>
      </c>
      <c r="J157" s="221">
        <f ca="1">TREND(OFFSET($H$151,0,I157,1,2),OFFSET($H$154,0,I157,1,2),данные!B105)</f>
        <v>1.1371685193624945E-2</v>
      </c>
    </row>
    <row r="158" spans="6:23">
      <c r="I158" s="221">
        <f ca="1">IFERROR(MATCH(данные!B106,$I$154:$W$154,1),1)</f>
        <v>1</v>
      </c>
      <c r="J158" s="221">
        <f ca="1">TREND(OFFSET($H$151,0,I158,1,2),OFFSET($H$154,0,I158,1,2),данные!B106)</f>
        <v>1.0672777376998791E-2</v>
      </c>
    </row>
    <row r="159" spans="6:23">
      <c r="I159" s="221">
        <f ca="1">IFERROR(MATCH(данные!B107,$I$154:$W$154,1),1)</f>
        <v>1</v>
      </c>
      <c r="J159" s="221">
        <f ca="1">TREND(OFFSET($H$151,0,I159,1,2),OFFSET($H$154,0,I159,1,2),данные!B107)</f>
        <v>9.9672849645228625E-3</v>
      </c>
    </row>
    <row r="160" spans="6:23">
      <c r="I160" s="221">
        <f ca="1">IFERROR(MATCH(данные!B108,$I$154:$W$154,1),1)</f>
        <v>2</v>
      </c>
      <c r="J160" s="221">
        <f ca="1">TREND(OFFSET($H$151,0,I160,1,2),OFFSET($H$154,0,I160,1,2),данные!B108)</f>
        <v>1.0493677590583488E-2</v>
      </c>
    </row>
    <row r="161" spans="9:10">
      <c r="I161" s="221">
        <f ca="1">IFERROR(MATCH(данные!B109,$I$154:$W$154,1),1)</f>
        <v>2</v>
      </c>
      <c r="J161" s="221">
        <f ca="1">TREND(OFFSET($H$151,0,I161,1,2),OFFSET($H$154,0,I161,1,2),данные!B109)</f>
        <v>1.138385444116843E-2</v>
      </c>
    </row>
    <row r="162" spans="9:10">
      <c r="I162" s="221">
        <f ca="1">IFERROR(MATCH(данные!B110,$I$154:$W$154,1),1)</f>
        <v>2</v>
      </c>
      <c r="J162" s="221">
        <f ca="1">TREND(OFFSET($H$151,0,I162,1,2),OFFSET($H$154,0,I162,1,2),данные!B110)</f>
        <v>1.2274031291753374E-2</v>
      </c>
    </row>
    <row r="163" spans="9:10">
      <c r="I163" s="221">
        <f ca="1">IFERROR(MATCH(данные!B111,$I$154:$W$154,1),1)</f>
        <v>2</v>
      </c>
      <c r="J163" s="221">
        <f ca="1">TREND(OFFSET($H$151,0,I163,1,2),OFFSET($H$154,0,I163,1,2),данные!B111)</f>
        <v>1.3164208142338318E-2</v>
      </c>
    </row>
    <row r="164" spans="9:10">
      <c r="I164" s="221">
        <f ca="1">IFERROR(MATCH(данные!B112,$I$154:$W$154,1),1)</f>
        <v>3</v>
      </c>
      <c r="J164" s="221">
        <f ca="1">TREND(OFFSET($H$151,0,I164,1,2),OFFSET($H$154,0,I164,1,2),данные!B112)</f>
        <v>1.3932639644270339E-2</v>
      </c>
    </row>
    <row r="165" spans="9:10">
      <c r="I165" s="221">
        <f ca="1">IFERROR(MATCH(данные!B113,$I$154:$W$154,1),1)</f>
        <v>3</v>
      </c>
      <c r="J165" s="221">
        <f ca="1">TREND(OFFSET($H$151,0,I165,1,2),OFFSET($H$154,0,I165,1,2),данные!B113)</f>
        <v>1.4603281460498451E-2</v>
      </c>
    </row>
    <row r="166" spans="9:10">
      <c r="I166" s="221">
        <f ca="1">IFERROR(MATCH(данные!B114,$I$154:$W$154,1),1)</f>
        <v>3</v>
      </c>
      <c r="J166" s="221">
        <f ca="1">TREND(OFFSET($H$151,0,I166,1,2),OFFSET($H$154,0,I166,1,2),данные!B114)</f>
        <v>1.527392327672656E-2</v>
      </c>
    </row>
    <row r="167" spans="9:10">
      <c r="I167" s="221">
        <f ca="1">IFERROR(MATCH(данные!B115,$I$154:$W$154,1),1)</f>
        <v>3</v>
      </c>
      <c r="J167" s="221">
        <f ca="1">TREND(OFFSET($H$151,0,I167,1,2),OFFSET($H$154,0,I167,1,2),данные!B115)</f>
        <v>1.5944565092954673E-2</v>
      </c>
    </row>
    <row r="168" spans="9:10">
      <c r="I168" s="221">
        <f ca="1">IFERROR(MATCH(данные!B116,$I$154:$W$154,1),1)</f>
        <v>4</v>
      </c>
      <c r="J168" s="221">
        <f ca="1">TREND(OFFSET($H$151,0,I168,1,2),OFFSET($H$154,0,I168,1,2),данные!B116)</f>
        <v>1.6542383270947925E-2</v>
      </c>
    </row>
    <row r="169" spans="9:10">
      <c r="I169" s="221">
        <f ca="1">IFERROR(MATCH(данные!B117,$I$154:$W$154,1),1)</f>
        <v>4</v>
      </c>
      <c r="J169" s="221">
        <f ca="1">TREND(OFFSET($H$151,0,I169,1,2),OFFSET($H$154,0,I169,1,2),данные!B117)</f>
        <v>1.6996996733061962E-2</v>
      </c>
    </row>
    <row r="170" spans="9:10">
      <c r="I170" s="221">
        <f ca="1">IFERROR(MATCH(данные!B118,$I$154:$W$154,1),1)</f>
        <v>4</v>
      </c>
      <c r="J170" s="221">
        <f ca="1">TREND(OFFSET($H$151,0,I170,1,2),OFFSET($H$154,0,I170,1,2),данные!B118)</f>
        <v>1.7457671708004188E-2</v>
      </c>
    </row>
    <row r="171" spans="9:10">
      <c r="I171" s="221">
        <f ca="1">IFERROR(MATCH(данные!B119,$I$154:$W$154,1),1)</f>
        <v>4</v>
      </c>
      <c r="J171" s="221">
        <f ca="1">TREND(OFFSET($H$151,0,I171,1,2),OFFSET($H$154,0,I171,1,2),данные!B119)</f>
        <v>1.7881977605977289E-2</v>
      </c>
    </row>
    <row r="172" spans="9:10">
      <c r="I172" s="221">
        <f ca="1">IFERROR(MATCH(данные!B120,$I$154:$W$154,1),1)</f>
        <v>4</v>
      </c>
      <c r="J172" s="221">
        <f ca="1">TREND(OFFSET($H$151,0,I172,1,2),OFFSET($H$154,0,I172,1,2),данные!B120)</f>
        <v>1.8306283503950391E-2</v>
      </c>
    </row>
    <row r="173" spans="9:10">
      <c r="I173" s="221">
        <f ca="1">IFERROR(MATCH(данные!B121,$I$154:$W$154,1),1)</f>
        <v>5</v>
      </c>
      <c r="J173" s="221">
        <f ca="1">TREND(OFFSET($H$151,0,I173,1,2),OFFSET($H$154,0,I173,1,2),данные!B121)</f>
        <v>1.8230765868732016E-2</v>
      </c>
    </row>
    <row r="174" spans="9:10">
      <c r="I174" s="221">
        <f ca="1">IFERROR(MATCH(данные!B122,$I$154:$W$154,1),1)</f>
        <v>5</v>
      </c>
      <c r="J174" s="221">
        <f ca="1">TREND(OFFSET($H$151,0,I174,1,2),OFFSET($H$154,0,I174,1,2),данные!B122)</f>
        <v>1.8155057751984227E-2</v>
      </c>
    </row>
    <row r="175" spans="9:10">
      <c r="I175" s="221">
        <f ca="1">IFERROR(MATCH(данные!B123,$I$154:$W$154,1),1)</f>
        <v>5</v>
      </c>
      <c r="J175" s="221">
        <f ca="1">TREND(OFFSET($H$151,0,I175,1,2),OFFSET($H$154,0,I175,1,2),данные!B123)</f>
        <v>1.8079349635236438E-2</v>
      </c>
    </row>
    <row r="176" spans="9:10">
      <c r="I176" s="221">
        <f ca="1">IFERROR(MATCH(данные!B124,$I$154:$W$154,1),1)</f>
        <v>5</v>
      </c>
      <c r="J176" s="221">
        <f ca="1">TREND(OFFSET($H$151,0,I176,1,2),OFFSET($H$154,0,I176,1,2),данные!B124)</f>
        <v>1.8003641518488645E-2</v>
      </c>
    </row>
    <row r="177" spans="9:10">
      <c r="I177" s="221">
        <f ca="1">IFERROR(MATCH(данные!B125,$I$154:$W$154,1),1)</f>
        <v>5</v>
      </c>
      <c r="J177" s="221">
        <f ca="1">TREND(OFFSET($H$151,0,I177,1,2),OFFSET($H$154,0,I177,1,2),данные!B125)</f>
        <v>1.7927933401740856E-2</v>
      </c>
    </row>
    <row r="178" spans="9:10">
      <c r="I178" s="221">
        <f ca="1">IFERROR(MATCH(данные!B126,$I$154:$W$154,1),1)</f>
        <v>5</v>
      </c>
      <c r="J178" s="221">
        <f ca="1">TREND(OFFSET($H$151,0,I178,1,2),OFFSET($H$154,0,I178,1,2),данные!B126)</f>
        <v>1.7852225284993067E-2</v>
      </c>
    </row>
    <row r="179" spans="9:10">
      <c r="I179" s="221">
        <f ca="1">IFERROR(MATCH(данные!B127,$I$154:$W$154,1),1)</f>
        <v>5</v>
      </c>
      <c r="J179" s="221">
        <f ca="1">TREND(OFFSET($H$151,0,I179,1,2),OFFSET($H$154,0,I179,1,2),данные!B127)</f>
        <v>1.7776517168245274E-2</v>
      </c>
    </row>
    <row r="180" spans="9:10">
      <c r="I180" s="221">
        <f ca="1">IFERROR(MATCH(данные!B128,$I$154:$W$154,1),1)</f>
        <v>5</v>
      </c>
      <c r="J180" s="221">
        <f ca="1">TREND(OFFSET($H$151,0,I180,1,2),OFFSET($H$154,0,I180,1,2),данные!B128)</f>
        <v>1.7700809051497485E-2</v>
      </c>
    </row>
    <row r="181" spans="9:10">
      <c r="I181" s="221">
        <f ca="1">IFERROR(MATCH(данные!B129,$I$154:$W$154,1),1)</f>
        <v>5</v>
      </c>
      <c r="J181" s="221">
        <f ca="1">TREND(OFFSET($H$151,0,I181,1,2),OFFSET($H$154,0,I181,1,2),данные!B129)</f>
        <v>1.7625100934749695E-2</v>
      </c>
    </row>
    <row r="182" spans="9:10">
      <c r="I182" s="221">
        <f ca="1">IFERROR(MATCH(данные!B130,$I$154:$W$154,1),1)</f>
        <v>6</v>
      </c>
      <c r="J182" s="221">
        <f ca="1">TREND(OFFSET($H$151,0,I182,1,2),OFFSET($H$154,0,I182,1,2),данные!B130)</f>
        <v>1.7487243638841465E-2</v>
      </c>
    </row>
    <row r="183" spans="9:10">
      <c r="I183" s="221">
        <f ca="1">IFERROR(MATCH(данные!B131,$I$154:$W$154,1),1)</f>
        <v>6</v>
      </c>
      <c r="J183" s="221">
        <f ca="1">TREND(OFFSET($H$151,0,I183,1,2),OFFSET($H$154,0,I183,1,2),данные!B131)</f>
        <v>1.7346945453483281E-2</v>
      </c>
    </row>
    <row r="184" spans="9:10">
      <c r="I184" s="221">
        <f ca="1">IFERROR(MATCH(данные!B132,$I$154:$W$154,1),1)</f>
        <v>6</v>
      </c>
      <c r="J184" s="221">
        <f ca="1">TREND(OFFSET($H$151,0,I184,1,2),OFFSET($H$154,0,I184,1,2),данные!B132)</f>
        <v>1.720664726812509E-2</v>
      </c>
    </row>
    <row r="185" spans="9:10">
      <c r="I185" s="221">
        <f ca="1">IFERROR(MATCH(данные!B133,$I$154:$W$154,1),1)</f>
        <v>6</v>
      </c>
      <c r="J185" s="221">
        <f ca="1">TREND(OFFSET($H$151,0,I185,1,2),OFFSET($H$154,0,I185,1,2),данные!B133)</f>
        <v>1.7066349082766906E-2</v>
      </c>
    </row>
    <row r="186" spans="9:10">
      <c r="I186" s="221">
        <f ca="1">IFERROR(MATCH(данные!B134,$I$154:$W$154,1),1)</f>
        <v>6</v>
      </c>
      <c r="J186" s="221">
        <f ca="1">TREND(OFFSET($H$151,0,I186,1,2),OFFSET($H$154,0,I186,1,2),данные!B134)</f>
        <v>1.6926050897408715E-2</v>
      </c>
    </row>
    <row r="187" spans="9:10">
      <c r="I187" s="221">
        <f ca="1">IFERROR(MATCH(данные!B135,$I$154:$W$154,1),1)</f>
        <v>6</v>
      </c>
      <c r="J187" s="221">
        <f ca="1">TREND(OFFSET($H$151,0,I187,1,2),OFFSET($H$154,0,I187,1,2),данные!B135)</f>
        <v>1.6785752712050531E-2</v>
      </c>
    </row>
    <row r="188" spans="9:10">
      <c r="I188" s="221">
        <f ca="1">IFERROR(MATCH(данные!B136,$I$154:$W$154,1),1)</f>
        <v>6</v>
      </c>
      <c r="J188" s="221">
        <f ca="1">TREND(OFFSET($H$151,0,I188,1,2),OFFSET($H$154,0,I188,1,2),данные!B136)</f>
        <v>1.664545452669234E-2</v>
      </c>
    </row>
    <row r="189" spans="9:10">
      <c r="I189" s="221">
        <f ca="1">IFERROR(MATCH(данные!B137,$I$154:$W$154,1),1)</f>
        <v>6</v>
      </c>
      <c r="J189" s="221">
        <f ca="1">TREND(OFFSET($H$151,0,I189,1,2),OFFSET($H$154,0,I189,1,2),данные!B137)</f>
        <v>1.6505156341334155E-2</v>
      </c>
    </row>
    <row r="190" spans="9:10">
      <c r="I190" s="221">
        <f ca="1">IFERROR(MATCH(данные!B138,$I$154:$W$154,1),1)</f>
        <v>6</v>
      </c>
      <c r="J190" s="221">
        <f ca="1">TREND(OFFSET($H$151,0,I190,1,2),OFFSET($H$154,0,I190,1,2),данные!B138)</f>
        <v>1.6364858155975968E-2</v>
      </c>
    </row>
    <row r="191" spans="9:10">
      <c r="I191" s="221">
        <f ca="1">IFERROR(MATCH(данные!B139,$I$154:$W$154,1),1)</f>
        <v>7</v>
      </c>
      <c r="J191" s="221">
        <f ca="1">TREND(OFFSET($H$151,0,I191,1,2),OFFSET($H$154,0,I191,1,2),данные!B139)</f>
        <v>1.6482423902624284E-2</v>
      </c>
    </row>
    <row r="192" spans="9:10">
      <c r="I192" s="221">
        <f ca="1">IFERROR(MATCH(данные!B140,$I$154:$W$154,1),1)</f>
        <v>7</v>
      </c>
      <c r="J192" s="221">
        <f ca="1">TREND(OFFSET($H$151,0,I192,1,2),OFFSET($H$154,0,I192,1,2),данные!B140)</f>
        <v>1.6620957823674509E-2</v>
      </c>
    </row>
    <row r="193" spans="9:17">
      <c r="I193" s="221">
        <f ca="1">IFERROR(MATCH(данные!B141,$I$154:$W$154,1),1)</f>
        <v>7</v>
      </c>
      <c r="J193" s="221">
        <f ca="1">TREND(OFFSET($H$151,0,I193,1,2),OFFSET($H$154,0,I193,1,2),данные!B141)</f>
        <v>1.6759491744724738E-2</v>
      </c>
    </row>
    <row r="194" spans="9:17">
      <c r="I194" s="221">
        <f ca="1">IFERROR(MATCH(данные!B142,$I$154:$W$154,1),1)</f>
        <v>7</v>
      </c>
      <c r="J194" s="221">
        <f ca="1">TREND(OFFSET($H$151,0,I194,1,2),OFFSET($H$154,0,I194,1,2),данные!B142)</f>
        <v>1.6898025665774967E-2</v>
      </c>
    </row>
    <row r="195" spans="9:17">
      <c r="I195" s="221">
        <f ca="1">IFERROR(MATCH(данные!B143,$I$154:$W$154,1),1)</f>
        <v>7</v>
      </c>
      <c r="J195" s="221">
        <f ca="1">TREND(OFFSET($H$151,0,I195,1,2),OFFSET($H$154,0,I195,1,2),данные!B143)</f>
        <v>1.7036559586825192E-2</v>
      </c>
    </row>
    <row r="196" spans="9:17">
      <c r="I196" s="221">
        <f ca="1">IFERROR(MATCH(данные!B144,$I$154:$W$154,1),1)</f>
        <v>7</v>
      </c>
      <c r="J196" s="221">
        <f ca="1">TREND(OFFSET($H$151,0,I196,1,2),OFFSET($H$154,0,I196,1,2),данные!B144)</f>
        <v>1.7175093507875421E-2</v>
      </c>
    </row>
    <row r="197" spans="9:17">
      <c r="I197" s="221">
        <f ca="1">IFERROR(MATCH(данные!B145,$I$154:$W$154,1),1)</f>
        <v>7</v>
      </c>
      <c r="J197" s="221">
        <f ca="1">TREND(OFFSET($H$151,0,I197,1,2),OFFSET($H$154,0,I197,1,2),данные!B145)</f>
        <v>1.731362742892565E-2</v>
      </c>
    </row>
    <row r="198" spans="9:17">
      <c r="I198" s="221">
        <f ca="1">IFERROR(MATCH(данные!B146,$I$154:$W$154,1),1)</f>
        <v>7</v>
      </c>
      <c r="J198" s="221">
        <f ca="1">TREND(OFFSET($H$151,0,I198,1,2),OFFSET($H$154,0,I198,1,2),данные!B146)</f>
        <v>1.7452161349975875E-2</v>
      </c>
    </row>
    <row r="199" spans="9:17">
      <c r="I199" s="221">
        <f ca="1">IFERROR(MATCH(данные!B147,$I$154:$W$154,1),1)</f>
        <v>7</v>
      </c>
      <c r="J199" s="221">
        <f ca="1">TREND(OFFSET($H$151,0,I199,1,2),OFFSET($H$154,0,I199,1,2),данные!B147)</f>
        <v>1.7590695271026104E-2</v>
      </c>
    </row>
    <row r="200" spans="9:17">
      <c r="I200" s="221">
        <f ca="1">IFERROR(MATCH(данные!B148,$I$154:$W$154,1),1)</f>
        <v>8</v>
      </c>
      <c r="J200" s="221">
        <f ca="1">TREND(OFFSET($H$151,0,I200,1,2),OFFSET($H$154,0,I200,1,2),данные!B148)</f>
        <v>1.8183886502403743E-2</v>
      </c>
    </row>
    <row r="201" spans="9:17">
      <c r="I201" s="221">
        <f ca="1">IFERROR(MATCH(данные!B149,$I$154:$W$154,1),1)</f>
        <v>8</v>
      </c>
      <c r="J201" s="221">
        <f ca="1">TREND(OFFSET($H$151,0,I201,1,2),OFFSET($H$154,0,I201,1,2),данные!B149)</f>
        <v>1.883477357860527E-2</v>
      </c>
    </row>
    <row r="202" spans="9:17">
      <c r="I202" s="221">
        <f ca="1">IFERROR(MATCH(данные!B150,$I$154:$W$154,1),1)</f>
        <v>8</v>
      </c>
      <c r="J202" s="221">
        <f ca="1">TREND(OFFSET($H$151,0,I202,1,2),OFFSET($H$154,0,I202,1,2),данные!B150)</f>
        <v>1.9485660654806797E-2</v>
      </c>
    </row>
    <row r="203" spans="9:17">
      <c r="I203" s="221">
        <f ca="1">IFERROR(MATCH(данные!B151,$I$154:$W$154,1),1)</f>
        <v>8</v>
      </c>
      <c r="J203" s="221">
        <f ca="1">TREND(OFFSET($H$151,0,I203,1,2),OFFSET($H$154,0,I203,1,2),данные!B151)</f>
        <v>2.0136547731008324E-2</v>
      </c>
    </row>
    <row r="204" spans="9:17">
      <c r="I204" s="221">
        <f ca="1">IFERROR(MATCH(данные!B152,$I$154:$W$154,1),1)</f>
        <v>8</v>
      </c>
      <c r="J204" s="221">
        <f ca="1">TREND(OFFSET($H$151,0,I204,1,2),OFFSET($H$154,0,I204,1,2),данные!B152)</f>
        <v>2.0787434807209852E-2</v>
      </c>
    </row>
    <row r="205" spans="9:17">
      <c r="I205" s="221">
        <f ca="1">IFERROR(MATCH(данные!B153,$I$154:$W$154,1),1)</f>
        <v>8</v>
      </c>
      <c r="J205" s="221">
        <f ca="1">TREND(OFFSET($H$151,0,I205,1,2),OFFSET($H$154,0,I205,1,2),данные!B153)</f>
        <v>2.148233424761167E-2</v>
      </c>
    </row>
    <row r="208" spans="9:17">
      <c r="L208" s="221">
        <f ca="1">OFFSET(M208,0,справочник!$H$1)</f>
        <v>0</v>
      </c>
      <c r="N208" s="221">
        <v>0</v>
      </c>
      <c r="O208" s="228">
        <v>0</v>
      </c>
      <c r="P208" s="228">
        <v>0</v>
      </c>
      <c r="Q208" s="228" t="e">
        <f ca="1">U14</f>
        <v>#VALUE!</v>
      </c>
    </row>
    <row r="209" spans="10:17">
      <c r="J209" s="234"/>
      <c r="L209" s="221" t="e">
        <f ca="1">OFFSET(M209,0,справочник!$H$1)</f>
        <v>#VALUE!</v>
      </c>
      <c r="N209" s="221">
        <v>0</v>
      </c>
      <c r="O209" s="228" t="e">
        <f ca="1">M14</f>
        <v>#VALUE!</v>
      </c>
      <c r="P209" s="228" t="e">
        <f ca="1">Q14</f>
        <v>#VALUE!</v>
      </c>
      <c r="Q209" s="228" t="e">
        <f ca="1">V14</f>
        <v>#VALUE!</v>
      </c>
    </row>
    <row r="210" spans="10:17">
      <c r="L210" s="221">
        <f ca="1">OFFSET(M210,0,справочник!$H$1)</f>
        <v>0</v>
      </c>
      <c r="N210" s="221" t="e">
        <f ca="1">I14</f>
        <v>#N/A</v>
      </c>
      <c r="O210" s="228">
        <v>0</v>
      </c>
      <c r="P210" s="228" t="e">
        <f ca="1">R14</f>
        <v>#VALUE!</v>
      </c>
      <c r="Q210" s="228" t="e">
        <f ca="1">W14</f>
        <v>#VALUE!</v>
      </c>
    </row>
    <row r="211" spans="10:17">
      <c r="K211" s="221" t="s">
        <v>117</v>
      </c>
      <c r="M211" s="221" t="s">
        <v>116</v>
      </c>
    </row>
    <row r="212" spans="10:17">
      <c r="J212" s="221" t="e">
        <f ca="1">(данные!B104^2*$L$208)+(данные!B104*$L$209)+$L$210</f>
        <v>#VALUE!</v>
      </c>
      <c r="K212" s="221" t="e">
        <f ca="1">данные!B104+данные!D104</f>
        <v>#VALUE!</v>
      </c>
      <c r="L212" s="221" t="e">
        <f ca="1">(K212-$J$86)/$I$86</f>
        <v>#VALUE!</v>
      </c>
      <c r="M212" s="221">
        <f>данные!B104-данные!D1042</f>
        <v>0</v>
      </c>
      <c r="N212" s="221">
        <f ca="1">(M212-$J$86)/$I$86</f>
        <v>0.47555135900721446</v>
      </c>
      <c r="O212" s="221" t="e">
        <f ca="1">((L212-данные!J104)+(данные!J104-N212))/2</f>
        <v>#VALUE!</v>
      </c>
      <c r="P212" s="221" t="e">
        <f ca="1">((данные!L104^2+расчёт!O212^2)^0.5)*2</f>
        <v>#VALUE!</v>
      </c>
    </row>
    <row r="213" spans="10:17">
      <c r="J213" s="221" t="e">
        <f ca="1">(данные!B105^2*$L$208)+(данные!B105*$L$209)+$L$210</f>
        <v>#VALUE!</v>
      </c>
      <c r="K213" s="221" t="e">
        <f ca="1">данные!B105+данные!D105</f>
        <v>#VALUE!</v>
      </c>
      <c r="L213" s="221" t="e">
        <f t="shared" ref="L213:L261" ca="1" si="38">(K213-$J$86)/$I$86</f>
        <v>#VALUE!</v>
      </c>
      <c r="M213" s="221">
        <f>данные!B105-данные!D1043</f>
        <v>7.4700000000000001E-3</v>
      </c>
      <c r="N213" s="221">
        <f t="shared" ref="N213:N261" ca="1" si="39">(M213-$J$86)/$I$86</f>
        <v>0.94787381129021187</v>
      </c>
      <c r="O213" s="221" t="e">
        <f ca="1">((L213-данные!J105)+(данные!J105-N213))/2</f>
        <v>#VALUE!</v>
      </c>
      <c r="P213" s="221" t="e">
        <f ca="1">((данные!L105^2+расчёт!O213^2)^0.5)*2</f>
        <v>#VALUE!</v>
      </c>
    </row>
    <row r="214" spans="10:17">
      <c r="J214" s="221" t="e">
        <f ca="1">(данные!B106^2*$L$208)+(данные!B106*$L$209)+$L$210</f>
        <v>#VALUE!</v>
      </c>
      <c r="K214" s="221" t="e">
        <f ca="1">данные!B106+данные!D106</f>
        <v>#VALUE!</v>
      </c>
      <c r="L214" s="221" t="e">
        <f t="shared" ca="1" si="38"/>
        <v>#VALUE!</v>
      </c>
      <c r="M214" s="221">
        <f>данные!B106-данные!D1044</f>
        <v>1.49E-2</v>
      </c>
      <c r="N214" s="221">
        <f t="shared" ca="1" si="39"/>
        <v>1.4176670938153351</v>
      </c>
      <c r="O214" s="221" t="e">
        <f ca="1">((L214-данные!J106)+(данные!J106-N214))/2</f>
        <v>#VALUE!</v>
      </c>
      <c r="P214" s="221" t="e">
        <f ca="1">((данные!L106^2+расчёт!O214^2)^0.5)*2</f>
        <v>#VALUE!</v>
      </c>
    </row>
    <row r="215" spans="10:17">
      <c r="J215" s="221" t="e">
        <f ca="1">(данные!B107^2*$L$208)+(данные!B107*$L$209)+$L$210</f>
        <v>#VALUE!</v>
      </c>
      <c r="K215" s="221" t="e">
        <f ca="1">данные!B107+данные!D107</f>
        <v>#VALUE!</v>
      </c>
      <c r="L215" s="221" t="e">
        <f t="shared" ca="1" si="38"/>
        <v>#VALUE!</v>
      </c>
      <c r="M215" s="221">
        <f>данные!B107-данные!D1045</f>
        <v>2.24E-2</v>
      </c>
      <c r="N215" s="221">
        <f t="shared" ca="1" si="39"/>
        <v>1.8918864234167379</v>
      </c>
      <c r="O215" s="221" t="e">
        <f ca="1">((L215-данные!J107)+(данные!J107-N215))/2</f>
        <v>#VALUE!</v>
      </c>
      <c r="P215" s="221" t="e">
        <f ca="1">((данные!L107^2+расчёт!O215^2)^0.5)*2</f>
        <v>#VALUE!</v>
      </c>
    </row>
    <row r="216" spans="10:17">
      <c r="J216" s="221" t="e">
        <f ca="1">(данные!B108^2*$L$208)+(данные!B108*$L$209)+$L$210</f>
        <v>#VALUE!</v>
      </c>
      <c r="K216" s="221" t="e">
        <f ca="1">данные!B108+данные!D108</f>
        <v>#VALUE!</v>
      </c>
      <c r="L216" s="221" t="e">
        <f t="shared" ca="1" si="38"/>
        <v>#VALUE!</v>
      </c>
      <c r="M216" s="221">
        <f>данные!B108-данные!D1046</f>
        <v>2.9899999999999999E-2</v>
      </c>
      <c r="N216" s="221">
        <f t="shared" ca="1" si="39"/>
        <v>2.3661057530181409</v>
      </c>
      <c r="O216" s="221" t="e">
        <f ca="1">((L216-данные!J108)+(данные!J108-N216))/2</f>
        <v>#VALUE!</v>
      </c>
      <c r="P216" s="221" t="e">
        <f ca="1">((данные!L108^2+расчёт!O216^2)^0.5)*2</f>
        <v>#VALUE!</v>
      </c>
    </row>
    <row r="217" spans="10:17">
      <c r="J217" s="221" t="e">
        <f ca="1">(данные!B109^2*$L$208)+(данные!B109*$L$209)+$L$210</f>
        <v>#VALUE!</v>
      </c>
      <c r="K217" s="221" t="e">
        <f ca="1">данные!B109+данные!D109</f>
        <v>#VALUE!</v>
      </c>
      <c r="L217" s="221" t="e">
        <f t="shared" ca="1" si="38"/>
        <v>#VALUE!</v>
      </c>
      <c r="M217" s="221">
        <f>данные!B109-данные!D1047</f>
        <v>3.7400000000000003E-2</v>
      </c>
      <c r="N217" s="221">
        <f t="shared" ca="1" si="39"/>
        <v>2.8403250826195441</v>
      </c>
      <c r="O217" s="221" t="e">
        <f ca="1">((L217-данные!J109)+(данные!J109-N217))/2</f>
        <v>#VALUE!</v>
      </c>
      <c r="P217" s="221" t="e">
        <f ca="1">((данные!L109^2+расчёт!O217^2)^0.5)*2</f>
        <v>#VALUE!</v>
      </c>
    </row>
    <row r="218" spans="10:17">
      <c r="J218" s="221" t="e">
        <f ca="1">(данные!B110^2*$L$208)+(данные!B110*$L$209)+$L$210</f>
        <v>#VALUE!</v>
      </c>
      <c r="K218" s="221" t="e">
        <f ca="1">данные!B110+данные!D110</f>
        <v>#VALUE!</v>
      </c>
      <c r="L218" s="221" t="e">
        <f t="shared" ca="1" si="38"/>
        <v>#VALUE!</v>
      </c>
      <c r="M218" s="221">
        <f>данные!B110-данные!D1048</f>
        <v>4.4900000000000002E-2</v>
      </c>
      <c r="N218" s="221">
        <f t="shared" ca="1" si="39"/>
        <v>3.3145444122209469</v>
      </c>
      <c r="O218" s="221" t="e">
        <f ca="1">((L218-данные!J110)+(данные!J110-N218))/2</f>
        <v>#VALUE!</v>
      </c>
      <c r="P218" s="221" t="e">
        <f ca="1">((данные!L110^2+расчёт!O218^2)^0.5)*2</f>
        <v>#VALUE!</v>
      </c>
    </row>
    <row r="219" spans="10:17">
      <c r="J219" s="221" t="e">
        <f ca="1">(данные!B111^2*$L$208)+(данные!B111*$L$209)+$L$210</f>
        <v>#VALUE!</v>
      </c>
      <c r="K219" s="221" t="e">
        <f ca="1">данные!B111+данные!D111</f>
        <v>#VALUE!</v>
      </c>
      <c r="L219" s="221" t="e">
        <f t="shared" ca="1" si="38"/>
        <v>#VALUE!</v>
      </c>
      <c r="M219" s="221">
        <f>данные!B111-данные!D1049</f>
        <v>5.2400000000000002E-2</v>
      </c>
      <c r="N219" s="221">
        <f t="shared" ca="1" si="39"/>
        <v>3.7887637418223501</v>
      </c>
      <c r="O219" s="221" t="e">
        <f ca="1">((L219-данные!J111)+(данные!J111-N219))/2</f>
        <v>#VALUE!</v>
      </c>
      <c r="P219" s="221" t="e">
        <f ca="1">((данные!L111^2+расчёт!O219^2)^0.5)*2</f>
        <v>#VALUE!</v>
      </c>
    </row>
    <row r="220" spans="10:17">
      <c r="J220" s="221" t="e">
        <f ca="1">(данные!B112^2*$L$208)+(данные!B112*$L$209)+$L$210</f>
        <v>#VALUE!</v>
      </c>
      <c r="K220" s="221" t="e">
        <f ca="1">данные!B112+данные!D112</f>
        <v>#VALUE!</v>
      </c>
      <c r="L220" s="221" t="e">
        <f t="shared" ca="1" si="38"/>
        <v>#VALUE!</v>
      </c>
      <c r="M220" s="221">
        <f>данные!B112-данные!D1050</f>
        <v>5.9900000000000002E-2</v>
      </c>
      <c r="N220" s="221">
        <f t="shared" ca="1" si="39"/>
        <v>4.2629830714237533</v>
      </c>
      <c r="O220" s="221" t="e">
        <f ca="1">((L220-данные!J112)+(данные!J112-N220))/2</f>
        <v>#VALUE!</v>
      </c>
      <c r="P220" s="221" t="e">
        <f ca="1">((данные!L112^2+расчёт!O220^2)^0.5)*2</f>
        <v>#VALUE!</v>
      </c>
    </row>
    <row r="221" spans="10:17">
      <c r="J221" s="221" t="e">
        <f ca="1">(данные!B113^2*$L$208)+(данные!B113*$L$209)+$L$210</f>
        <v>#VALUE!</v>
      </c>
      <c r="K221" s="221" t="e">
        <f ca="1">данные!B113+данные!D113</f>
        <v>#VALUE!</v>
      </c>
      <c r="L221" s="221" t="e">
        <f t="shared" ca="1" si="38"/>
        <v>#VALUE!</v>
      </c>
      <c r="M221" s="221">
        <f>данные!B113-данные!D1051</f>
        <v>6.7400000000000002E-2</v>
      </c>
      <c r="N221" s="221">
        <f t="shared" ca="1" si="39"/>
        <v>4.7372024010251561</v>
      </c>
      <c r="O221" s="221" t="e">
        <f ca="1">((L221-данные!J113)+(данные!J113-N221))/2</f>
        <v>#VALUE!</v>
      </c>
      <c r="P221" s="221" t="e">
        <f ca="1">((данные!L113^2+расчёт!O221^2)^0.5)*2</f>
        <v>#VALUE!</v>
      </c>
    </row>
    <row r="222" spans="10:17">
      <c r="J222" s="221" t="e">
        <f ca="1">(данные!B114^2*$L$208)+(данные!B114*$L$209)+$L$210</f>
        <v>#VALUE!</v>
      </c>
      <c r="K222" s="221" t="e">
        <f ca="1">данные!B114+данные!D114</f>
        <v>#VALUE!</v>
      </c>
      <c r="L222" s="221" t="e">
        <f t="shared" ca="1" si="38"/>
        <v>#VALUE!</v>
      </c>
      <c r="M222" s="221">
        <f>данные!B114-данные!D1052</f>
        <v>7.4899999999999994E-2</v>
      </c>
      <c r="N222" s="221">
        <f t="shared" ca="1" si="39"/>
        <v>5.211421730626558</v>
      </c>
      <c r="O222" s="221" t="e">
        <f ca="1">((L222-данные!J114)+(данные!J114-N222))/2</f>
        <v>#VALUE!</v>
      </c>
      <c r="P222" s="221" t="e">
        <f ca="1">((данные!L114^2+расчёт!O222^2)^0.5)*2</f>
        <v>#VALUE!</v>
      </c>
    </row>
    <row r="223" spans="10:17">
      <c r="J223" s="221" t="e">
        <f ca="1">(данные!B115^2*$L$208)+(данные!B115*$L$209)+$L$210</f>
        <v>#VALUE!</v>
      </c>
      <c r="K223" s="221" t="e">
        <f ca="1">данные!B115+данные!D115</f>
        <v>#VALUE!</v>
      </c>
      <c r="L223" s="221" t="e">
        <f t="shared" ca="1" si="38"/>
        <v>#VALUE!</v>
      </c>
      <c r="M223" s="221">
        <f>данные!B115-данные!D1053</f>
        <v>8.2400000000000001E-2</v>
      </c>
      <c r="N223" s="221">
        <f t="shared" ca="1" si="39"/>
        <v>5.6856410602279617</v>
      </c>
      <c r="O223" s="221" t="e">
        <f ca="1">((L223-данные!J115)+(данные!J115-N223))/2</f>
        <v>#VALUE!</v>
      </c>
      <c r="P223" s="221" t="e">
        <f ca="1">((данные!L115^2+расчёт!O223^2)^0.5)*2</f>
        <v>#VALUE!</v>
      </c>
    </row>
    <row r="224" spans="10:17">
      <c r="J224" s="221" t="e">
        <f ca="1">(данные!B116^2*$L$208)+(данные!B116*$L$209)+$L$210</f>
        <v>#VALUE!</v>
      </c>
      <c r="K224" s="221" t="e">
        <f ca="1">данные!B116+данные!D116</f>
        <v>#VALUE!</v>
      </c>
      <c r="L224" s="221" t="e">
        <f t="shared" ca="1" si="38"/>
        <v>#VALUE!</v>
      </c>
      <c r="M224" s="221">
        <f>данные!B116-данные!D1054</f>
        <v>8.9899999999999994E-2</v>
      </c>
      <c r="N224" s="221">
        <f t="shared" ca="1" si="39"/>
        <v>6.1598603898293645</v>
      </c>
      <c r="O224" s="221" t="e">
        <f ca="1">((L224-данные!J116)+(данные!J116-N224))/2</f>
        <v>#VALUE!</v>
      </c>
      <c r="P224" s="221" t="e">
        <f ca="1">((данные!L116^2+расчёт!O224^2)^0.5)*2</f>
        <v>#VALUE!</v>
      </c>
    </row>
    <row r="225" spans="10:16">
      <c r="J225" s="221" t="e">
        <f ca="1">(данные!B117^2*$L$208)+(данные!B117*$L$209)+$L$210</f>
        <v>#VALUE!</v>
      </c>
      <c r="K225" s="221" t="e">
        <f ca="1">данные!B117+данные!D117</f>
        <v>#VALUE!</v>
      </c>
      <c r="L225" s="221" t="e">
        <f t="shared" ca="1" si="38"/>
        <v>#VALUE!</v>
      </c>
      <c r="M225" s="221">
        <f>данные!B117-данные!D1055</f>
        <v>9.74E-2</v>
      </c>
      <c r="N225" s="221">
        <f t="shared" ca="1" si="39"/>
        <v>6.6340797194307672</v>
      </c>
      <c r="O225" s="221" t="e">
        <f ca="1">((L225-данные!J117)+(данные!J117-N225))/2</f>
        <v>#VALUE!</v>
      </c>
      <c r="P225" s="221" t="e">
        <f ca="1">((данные!L117^2+расчёт!O225^2)^0.5)*2</f>
        <v>#VALUE!</v>
      </c>
    </row>
    <row r="226" spans="10:16">
      <c r="J226" s="221" t="e">
        <f ca="1">(данные!B118^2*$L$208)+(данные!B118*$L$209)+$L$210</f>
        <v>#VALUE!</v>
      </c>
      <c r="K226" s="221" t="e">
        <f ca="1">данные!B118+данные!D118</f>
        <v>#VALUE!</v>
      </c>
      <c r="L226" s="221" t="e">
        <f t="shared" ca="1" si="38"/>
        <v>#VALUE!</v>
      </c>
      <c r="M226" s="221">
        <f>данные!B118-данные!D1056</f>
        <v>0.105</v>
      </c>
      <c r="N226" s="221">
        <f t="shared" ca="1" si="39"/>
        <v>7.1146219734268552</v>
      </c>
      <c r="O226" s="221" t="e">
        <f ca="1">((L226-данные!J118)+(данные!J118-N226))/2</f>
        <v>#VALUE!</v>
      </c>
      <c r="P226" s="221" t="e">
        <f ca="1">((данные!L118^2+расчёт!O226^2)^0.5)*2</f>
        <v>#VALUE!</v>
      </c>
    </row>
    <row r="227" spans="10:16">
      <c r="J227" s="221" t="e">
        <f ca="1">(данные!B119^2*$L$208)+(данные!B119*$L$209)+$L$210</f>
        <v>#VALUE!</v>
      </c>
      <c r="K227" s="221" t="e">
        <f ca="1">данные!B119+данные!D119</f>
        <v>#VALUE!</v>
      </c>
      <c r="L227" s="221" t="e">
        <f t="shared" ca="1" si="38"/>
        <v>#VALUE!</v>
      </c>
      <c r="M227" s="221">
        <f>данные!B119-данные!D1057</f>
        <v>0.112</v>
      </c>
      <c r="N227" s="221">
        <f t="shared" ca="1" si="39"/>
        <v>7.5572266810548321</v>
      </c>
      <c r="O227" s="221" t="e">
        <f ca="1">((L227-данные!J119)+(данные!J119-N227))/2</f>
        <v>#VALUE!</v>
      </c>
      <c r="P227" s="221" t="e">
        <f ca="1">((данные!L119^2+расчёт!O227^2)^0.5)*2</f>
        <v>#VALUE!</v>
      </c>
    </row>
    <row r="228" spans="10:16">
      <c r="J228" s="221" t="e">
        <f ca="1">(данные!B120^2*$L$208)+(данные!B120*$L$209)+$L$210</f>
        <v>#VALUE!</v>
      </c>
      <c r="K228" s="221" t="e">
        <f ca="1">данные!B120+данные!D120</f>
        <v>#VALUE!</v>
      </c>
      <c r="L228" s="221" t="e">
        <f t="shared" ca="1" si="38"/>
        <v>#VALUE!</v>
      </c>
      <c r="M228" s="221">
        <f>данные!B120-данные!D1058</f>
        <v>0.11899999999999999</v>
      </c>
      <c r="N228" s="221">
        <f t="shared" ca="1" si="39"/>
        <v>7.9998313886828081</v>
      </c>
      <c r="O228" s="221" t="e">
        <f ca="1">((L228-данные!J120)+(данные!J120-N228))/2</f>
        <v>#VALUE!</v>
      </c>
      <c r="P228" s="221" t="e">
        <f ca="1">((данные!L120^2+расчёт!O228^2)^0.5)*2</f>
        <v>#VALUE!</v>
      </c>
    </row>
    <row r="229" spans="10:16">
      <c r="J229" s="221" t="e">
        <f ca="1">(данные!B121^2*$L$208)+(данные!B121*$L$209)+$L$210</f>
        <v>#VALUE!</v>
      </c>
      <c r="K229" s="221" t="e">
        <f ca="1">данные!B121+данные!D121</f>
        <v>#VALUE!</v>
      </c>
      <c r="L229" s="221" t="e">
        <f t="shared" ca="1" si="38"/>
        <v>#VALUE!</v>
      </c>
      <c r="M229" s="221">
        <f>данные!B121-данные!D1059</f>
        <v>0.126</v>
      </c>
      <c r="N229" s="221">
        <f t="shared" ca="1" si="39"/>
        <v>8.4424360963107841</v>
      </c>
      <c r="O229" s="221" t="e">
        <f ca="1">((L229-данные!J121)+(данные!J121-N229))/2</f>
        <v>#VALUE!</v>
      </c>
      <c r="P229" s="221" t="e">
        <f ca="1">((данные!L121^2+расчёт!O229^2)^0.5)*2</f>
        <v>#VALUE!</v>
      </c>
    </row>
    <row r="230" spans="10:16">
      <c r="J230" s="221" t="e">
        <f ca="1">(данные!B122^2*$L$208)+(данные!B122*$L$209)+$L$210</f>
        <v>#VALUE!</v>
      </c>
      <c r="K230" s="221" t="e">
        <f ca="1">данные!B122+данные!D122</f>
        <v>#VALUE!</v>
      </c>
      <c r="L230" s="221" t="e">
        <f t="shared" ca="1" si="38"/>
        <v>#VALUE!</v>
      </c>
      <c r="M230" s="221">
        <f>данные!B122-данные!D1060</f>
        <v>0.13300000000000001</v>
      </c>
      <c r="N230" s="221">
        <f t="shared" ca="1" si="39"/>
        <v>8.8850408039387609</v>
      </c>
      <c r="O230" s="221" t="e">
        <f ca="1">((L230-данные!J122)+(данные!J122-N230))/2</f>
        <v>#VALUE!</v>
      </c>
      <c r="P230" s="221" t="e">
        <f ca="1">((данные!L122^2+расчёт!O230^2)^0.5)*2</f>
        <v>#VALUE!</v>
      </c>
    </row>
    <row r="231" spans="10:16">
      <c r="J231" s="221" t="e">
        <f ca="1">(данные!B123^2*$L$208)+(данные!B123*$L$209)+$L$210</f>
        <v>#VALUE!</v>
      </c>
      <c r="K231" s="221" t="e">
        <f ca="1">данные!B123+данные!D123</f>
        <v>#VALUE!</v>
      </c>
      <c r="L231" s="221" t="e">
        <f t="shared" ca="1" si="38"/>
        <v>#VALUE!</v>
      </c>
      <c r="M231" s="221">
        <f>данные!B123-данные!D1061</f>
        <v>0.14000000000000001</v>
      </c>
      <c r="N231" s="221">
        <f t="shared" ca="1" si="39"/>
        <v>9.3276455115667378</v>
      </c>
      <c r="O231" s="221" t="e">
        <f ca="1">((L231-данные!J123)+(данные!J123-N231))/2</f>
        <v>#VALUE!</v>
      </c>
      <c r="P231" s="221" t="e">
        <f ca="1">((данные!L123^2+расчёт!O231^2)^0.5)*2</f>
        <v>#VALUE!</v>
      </c>
    </row>
    <row r="232" spans="10:16">
      <c r="J232" s="221" t="e">
        <f ca="1">(данные!B124^2*$L$208)+(данные!B124*$L$209)+$L$210</f>
        <v>#VALUE!</v>
      </c>
      <c r="K232" s="221" t="e">
        <f ca="1">данные!B124+данные!D124</f>
        <v>#VALUE!</v>
      </c>
      <c r="L232" s="221" t="e">
        <f t="shared" ca="1" si="38"/>
        <v>#VALUE!</v>
      </c>
      <c r="M232" s="221">
        <f>данные!B124-данные!D1062</f>
        <v>0.14699999999999999</v>
      </c>
      <c r="N232" s="221">
        <f t="shared" ca="1" si="39"/>
        <v>9.7702502191947111</v>
      </c>
      <c r="O232" s="221" t="e">
        <f ca="1">((L232-данные!J124)+(данные!J124-N232))/2</f>
        <v>#VALUE!</v>
      </c>
      <c r="P232" s="221" t="e">
        <f ca="1">((данные!L124^2+расчёт!O232^2)^0.5)*2</f>
        <v>#VALUE!</v>
      </c>
    </row>
    <row r="233" spans="10:16">
      <c r="J233" s="221" t="e">
        <f ca="1">(данные!B125^2*$L$208)+(данные!B125*$L$209)+$L$210</f>
        <v>#VALUE!</v>
      </c>
      <c r="K233" s="221" t="e">
        <f ca="1">данные!B125+данные!D125</f>
        <v>#VALUE!</v>
      </c>
      <c r="L233" s="221" t="e">
        <f t="shared" ca="1" si="38"/>
        <v>#VALUE!</v>
      </c>
      <c r="M233" s="221">
        <f>данные!B125-данные!D1063</f>
        <v>0.154</v>
      </c>
      <c r="N233" s="221">
        <f t="shared" ca="1" si="39"/>
        <v>10.212854926822688</v>
      </c>
      <c r="O233" s="221" t="e">
        <f ca="1">((L233-данные!J125)+(данные!J125-N233))/2</f>
        <v>#VALUE!</v>
      </c>
      <c r="P233" s="221" t="e">
        <f ca="1">((данные!L125^2+расчёт!O233^2)^0.5)*2</f>
        <v>#VALUE!</v>
      </c>
    </row>
    <row r="234" spans="10:16">
      <c r="J234" s="221" t="e">
        <f ca="1">(данные!B126^2*$L$208)+(данные!B126*$L$209)+$L$210</f>
        <v>#VALUE!</v>
      </c>
      <c r="K234" s="221" t="e">
        <f ca="1">данные!B126+данные!D126</f>
        <v>#VALUE!</v>
      </c>
      <c r="L234" s="221" t="e">
        <f t="shared" ca="1" si="38"/>
        <v>#VALUE!</v>
      </c>
      <c r="M234" s="221">
        <f>данные!B126-данные!D1064</f>
        <v>0.161</v>
      </c>
      <c r="N234" s="221">
        <f t="shared" ca="1" si="39"/>
        <v>10.655459634450665</v>
      </c>
      <c r="O234" s="221" t="e">
        <f ca="1">((L234-данные!J126)+(данные!J126-N234))/2</f>
        <v>#VALUE!</v>
      </c>
      <c r="P234" s="221" t="e">
        <f ca="1">((данные!L126^2+расчёт!O234^2)^0.5)*2</f>
        <v>#VALUE!</v>
      </c>
    </row>
    <row r="235" spans="10:16">
      <c r="J235" s="221" t="e">
        <f ca="1">(данные!B127^2*$L$208)+(данные!B127*$L$209)+$L$210</f>
        <v>#VALUE!</v>
      </c>
      <c r="K235" s="221" t="e">
        <f ca="1">данные!B127+данные!D127</f>
        <v>#VALUE!</v>
      </c>
      <c r="L235" s="221" t="e">
        <f t="shared" ca="1" si="38"/>
        <v>#VALUE!</v>
      </c>
      <c r="M235" s="221">
        <f>данные!B127-данные!D1065</f>
        <v>0.16800000000000001</v>
      </c>
      <c r="N235" s="221">
        <f t="shared" ca="1" si="39"/>
        <v>11.098064342078642</v>
      </c>
      <c r="O235" s="221" t="e">
        <f ca="1">((L235-данные!J127)+(данные!J127-N235))/2</f>
        <v>#VALUE!</v>
      </c>
      <c r="P235" s="221" t="e">
        <f ca="1">((данные!L127^2+расчёт!O235^2)^0.5)*2</f>
        <v>#VALUE!</v>
      </c>
    </row>
    <row r="236" spans="10:16">
      <c r="J236" s="221" t="e">
        <f ca="1">(данные!B128^2*$L$208)+(данные!B128*$L$209)+$L$210</f>
        <v>#VALUE!</v>
      </c>
      <c r="K236" s="221" t="e">
        <f ca="1">данные!B128+данные!D128</f>
        <v>#VALUE!</v>
      </c>
      <c r="L236" s="221" t="e">
        <f t="shared" ca="1" si="38"/>
        <v>#VALUE!</v>
      </c>
      <c r="M236" s="221">
        <f>данные!B128-данные!D1066</f>
        <v>0.17499999999999999</v>
      </c>
      <c r="N236" s="221">
        <f t="shared" ca="1" si="39"/>
        <v>11.540669049706615</v>
      </c>
      <c r="O236" s="221" t="e">
        <f ca="1">((L236-данные!J128)+(данные!J128-N236))/2</f>
        <v>#VALUE!</v>
      </c>
      <c r="P236" s="221" t="e">
        <f ca="1">((данные!L128^2+расчёт!O236^2)^0.5)*2</f>
        <v>#VALUE!</v>
      </c>
    </row>
    <row r="237" spans="10:16">
      <c r="J237" s="221" t="e">
        <f ca="1">(данные!B129^2*$L$208)+(данные!B129*$L$209)+$L$210</f>
        <v>#VALUE!</v>
      </c>
      <c r="K237" s="221" t="e">
        <f ca="1">данные!B129+данные!D129</f>
        <v>#VALUE!</v>
      </c>
      <c r="L237" s="221" t="e">
        <f t="shared" ca="1" si="38"/>
        <v>#VALUE!</v>
      </c>
      <c r="M237" s="221">
        <f>данные!B129-данные!D1067</f>
        <v>0.182</v>
      </c>
      <c r="N237" s="221">
        <f t="shared" ca="1" si="39"/>
        <v>11.983273757334592</v>
      </c>
      <c r="O237" s="221" t="e">
        <f ca="1">((L237-данные!J129)+(данные!J129-N237))/2</f>
        <v>#VALUE!</v>
      </c>
      <c r="P237" s="221" t="e">
        <f ca="1">((данные!L129^2+расчёт!O237^2)^0.5)*2</f>
        <v>#VALUE!</v>
      </c>
    </row>
    <row r="238" spans="10:16">
      <c r="J238" s="221" t="e">
        <f ca="1">(данные!B130^2*$L$208)+(данные!B130*$L$209)+$L$210</f>
        <v>#VALUE!</v>
      </c>
      <c r="K238" s="221" t="e">
        <f ca="1">данные!B130+данные!D130</f>
        <v>#VALUE!</v>
      </c>
      <c r="L238" s="221" t="e">
        <f t="shared" ca="1" si="38"/>
        <v>#VALUE!</v>
      </c>
      <c r="M238" s="221">
        <f>данные!B130-данные!D1068</f>
        <v>0.189</v>
      </c>
      <c r="N238" s="221">
        <f t="shared" ca="1" si="39"/>
        <v>12.425878464962569</v>
      </c>
      <c r="O238" s="221" t="e">
        <f ca="1">((L238-данные!J130)+(данные!J130-N238))/2</f>
        <v>#VALUE!</v>
      </c>
      <c r="P238" s="221" t="e">
        <f ca="1">((данные!L130^2+расчёт!O238^2)^0.5)*2</f>
        <v>#VALUE!</v>
      </c>
    </row>
    <row r="239" spans="10:16">
      <c r="J239" s="221" t="e">
        <f ca="1">(данные!B131^2*$L$208)+(данные!B131*$L$209)+$L$210</f>
        <v>#VALUE!</v>
      </c>
      <c r="K239" s="221" t="e">
        <f ca="1">данные!B131+данные!D131</f>
        <v>#VALUE!</v>
      </c>
      <c r="L239" s="221" t="e">
        <f t="shared" ca="1" si="38"/>
        <v>#VALUE!</v>
      </c>
      <c r="M239" s="221">
        <f>данные!B131-данные!D1069</f>
        <v>0.19600000000000001</v>
      </c>
      <c r="N239" s="221">
        <f t="shared" ca="1" si="39"/>
        <v>12.868483172590546</v>
      </c>
      <c r="O239" s="221" t="e">
        <f ca="1">((L239-данные!J131)+(данные!J131-N239))/2</f>
        <v>#VALUE!</v>
      </c>
      <c r="P239" s="221" t="e">
        <f ca="1">((данные!L131^2+расчёт!O239^2)^0.5)*2</f>
        <v>#VALUE!</v>
      </c>
    </row>
    <row r="240" spans="10:16">
      <c r="J240" s="221" t="e">
        <f ca="1">(данные!B132^2*$L$208)+(данные!B132*$L$209)+$L$210</f>
        <v>#VALUE!</v>
      </c>
      <c r="K240" s="221" t="e">
        <f ca="1">данные!B132+данные!D132</f>
        <v>#VALUE!</v>
      </c>
      <c r="L240" s="221" t="e">
        <f t="shared" ca="1" si="38"/>
        <v>#VALUE!</v>
      </c>
      <c r="M240" s="221">
        <f>данные!B132-данные!D1070</f>
        <v>0.20300000000000001</v>
      </c>
      <c r="N240" s="221">
        <f t="shared" ca="1" si="39"/>
        <v>13.311087880218523</v>
      </c>
      <c r="O240" s="221" t="e">
        <f ca="1">((L240-данные!J132)+(данные!J132-N240))/2</f>
        <v>#VALUE!</v>
      </c>
      <c r="P240" s="221" t="e">
        <f ca="1">((данные!L132^2+расчёт!O240^2)^0.5)*2</f>
        <v>#VALUE!</v>
      </c>
    </row>
    <row r="241" spans="10:16">
      <c r="J241" s="221" t="e">
        <f ca="1">(данные!B133^2*$L$208)+(данные!B133*$L$209)+$L$210</f>
        <v>#VALUE!</v>
      </c>
      <c r="K241" s="221" t="e">
        <f ca="1">данные!B133+данные!D133</f>
        <v>#VALUE!</v>
      </c>
      <c r="L241" s="221" t="e">
        <f t="shared" ca="1" si="38"/>
        <v>#VALUE!</v>
      </c>
      <c r="M241" s="221">
        <f>данные!B133-данные!D1071</f>
        <v>0.21</v>
      </c>
      <c r="N241" s="221">
        <f t="shared" ca="1" si="39"/>
        <v>13.753692587846496</v>
      </c>
      <c r="O241" s="221" t="e">
        <f ca="1">((L241-данные!J133)+(данные!J133-N241))/2</f>
        <v>#VALUE!</v>
      </c>
      <c r="P241" s="221" t="e">
        <f ca="1">((данные!L133^2+расчёт!O241^2)^0.5)*2</f>
        <v>#VALUE!</v>
      </c>
    </row>
    <row r="242" spans="10:16">
      <c r="J242" s="221" t="e">
        <f ca="1">(данные!B134^2*$L$208)+(данные!B134*$L$209)+$L$210</f>
        <v>#VALUE!</v>
      </c>
      <c r="K242" s="221" t="e">
        <f ca="1">данные!B134+данные!D134</f>
        <v>#VALUE!</v>
      </c>
      <c r="L242" s="221" t="e">
        <f t="shared" ca="1" si="38"/>
        <v>#VALUE!</v>
      </c>
      <c r="M242" s="221">
        <f>данные!B134-данные!D1072</f>
        <v>0.217</v>
      </c>
      <c r="N242" s="221">
        <f t="shared" ca="1" si="39"/>
        <v>14.196297295474473</v>
      </c>
      <c r="O242" s="221" t="e">
        <f ca="1">((L242-данные!J134)+(данные!J134-N242))/2</f>
        <v>#VALUE!</v>
      </c>
      <c r="P242" s="221" t="e">
        <f ca="1">((данные!L134^2+расчёт!O242^2)^0.5)*2</f>
        <v>#VALUE!</v>
      </c>
    </row>
    <row r="243" spans="10:16">
      <c r="J243" s="221" t="e">
        <f ca="1">(данные!B135^2*$L$208)+(данные!B135*$L$209)+$L$210</f>
        <v>#VALUE!</v>
      </c>
      <c r="K243" s="221" t="e">
        <f ca="1">данные!B135+данные!D135</f>
        <v>#VALUE!</v>
      </c>
      <c r="L243" s="221" t="e">
        <f t="shared" ca="1" si="38"/>
        <v>#VALUE!</v>
      </c>
      <c r="M243" s="221">
        <f>данные!B135-данные!D1073</f>
        <v>0.224</v>
      </c>
      <c r="N243" s="221">
        <f t="shared" ca="1" si="39"/>
        <v>14.63890200310245</v>
      </c>
      <c r="O243" s="221" t="e">
        <f ca="1">((L243-данные!J135)+(данные!J135-N243))/2</f>
        <v>#VALUE!</v>
      </c>
      <c r="P243" s="221" t="e">
        <f ca="1">((данные!L135^2+расчёт!O243^2)^0.5)*2</f>
        <v>#VALUE!</v>
      </c>
    </row>
    <row r="244" spans="10:16">
      <c r="J244" s="221" t="e">
        <f ca="1">(данные!B136^2*$L$208)+(данные!B136*$L$209)+$L$210</f>
        <v>#VALUE!</v>
      </c>
      <c r="K244" s="221" t="e">
        <f ca="1">данные!B136+данные!D136</f>
        <v>#VALUE!</v>
      </c>
      <c r="L244" s="221" t="e">
        <f t="shared" ca="1" si="38"/>
        <v>#VALUE!</v>
      </c>
      <c r="M244" s="221">
        <f>данные!B136-данные!D1074</f>
        <v>0.23100000000000001</v>
      </c>
      <c r="N244" s="221">
        <f t="shared" ca="1" si="39"/>
        <v>15.081506710730427</v>
      </c>
      <c r="O244" s="221" t="e">
        <f ca="1">((L244-данные!J136)+(данные!J136-N244))/2</f>
        <v>#VALUE!</v>
      </c>
      <c r="P244" s="221" t="e">
        <f ca="1">((данные!L136^2+расчёт!O244^2)^0.5)*2</f>
        <v>#VALUE!</v>
      </c>
    </row>
    <row r="245" spans="10:16">
      <c r="J245" s="221" t="e">
        <f ca="1">(данные!B137^2*$L$208)+(данные!B137*$L$209)+$L$210</f>
        <v>#VALUE!</v>
      </c>
      <c r="K245" s="221" t="e">
        <f ca="1">данные!B137+данные!D137</f>
        <v>#VALUE!</v>
      </c>
      <c r="L245" s="221" t="e">
        <f t="shared" ca="1" si="38"/>
        <v>#VALUE!</v>
      </c>
      <c r="M245" s="221">
        <f>данные!B137-данные!D1075</f>
        <v>0.23799999999999999</v>
      </c>
      <c r="N245" s="221">
        <f t="shared" ca="1" si="39"/>
        <v>15.524111418358402</v>
      </c>
      <c r="O245" s="221" t="e">
        <f ca="1">((L245-данные!J137)+(данные!J137-N245))/2</f>
        <v>#VALUE!</v>
      </c>
      <c r="P245" s="221" t="e">
        <f ca="1">((данные!L137^2+расчёт!O245^2)^0.5)*2</f>
        <v>#VALUE!</v>
      </c>
    </row>
    <row r="246" spans="10:16">
      <c r="J246" s="221" t="e">
        <f ca="1">(данные!B138^2*$L$208)+(данные!B138*$L$209)+$L$210</f>
        <v>#VALUE!</v>
      </c>
      <c r="K246" s="221" t="e">
        <f ca="1">данные!B138+данные!D138</f>
        <v>#VALUE!</v>
      </c>
      <c r="L246" s="221" t="e">
        <f t="shared" ca="1" si="38"/>
        <v>#VALUE!</v>
      </c>
      <c r="M246" s="221">
        <f>данные!B138-данные!D1076</f>
        <v>0.245</v>
      </c>
      <c r="N246" s="221">
        <f t="shared" ca="1" si="39"/>
        <v>15.966716125986377</v>
      </c>
      <c r="O246" s="221" t="e">
        <f ca="1">((L246-данные!J138)+(данные!J138-N246))/2</f>
        <v>#VALUE!</v>
      </c>
      <c r="P246" s="221" t="e">
        <f ca="1">((данные!L138^2+расчёт!O246^2)^0.5)*2</f>
        <v>#VALUE!</v>
      </c>
    </row>
    <row r="247" spans="10:16">
      <c r="J247" s="221" t="e">
        <f ca="1">(данные!B139^2*$L$208)+(данные!B139*$L$209)+$L$210</f>
        <v>#VALUE!</v>
      </c>
      <c r="K247" s="221" t="e">
        <f ca="1">данные!B139+данные!D139</f>
        <v>#VALUE!</v>
      </c>
      <c r="L247" s="221" t="e">
        <f t="shared" ca="1" si="38"/>
        <v>#VALUE!</v>
      </c>
      <c r="M247" s="221">
        <f>данные!B139-данные!D1077</f>
        <v>0.252</v>
      </c>
      <c r="N247" s="221">
        <f t="shared" ca="1" si="39"/>
        <v>16.409320833614355</v>
      </c>
      <c r="O247" s="221" t="e">
        <f ca="1">((L247-данные!J139)+(данные!J139-N247))/2</f>
        <v>#VALUE!</v>
      </c>
      <c r="P247" s="221" t="e">
        <f ca="1">((данные!L139^2+расчёт!O247^2)^0.5)*2</f>
        <v>#VALUE!</v>
      </c>
    </row>
    <row r="248" spans="10:16">
      <c r="J248" s="221" t="e">
        <f ca="1">(данные!B140^2*$L$208)+(данные!B140*$L$209)+$L$210</f>
        <v>#VALUE!</v>
      </c>
      <c r="K248" s="221" t="e">
        <f ca="1">данные!B140+данные!D140</f>
        <v>#VALUE!</v>
      </c>
      <c r="L248" s="221" t="e">
        <f t="shared" ca="1" si="38"/>
        <v>#VALUE!</v>
      </c>
      <c r="M248" s="221">
        <f>данные!B140-данные!D1078</f>
        <v>0.25900000000000001</v>
      </c>
      <c r="N248" s="221">
        <f t="shared" ca="1" si="39"/>
        <v>16.851925541242331</v>
      </c>
      <c r="O248" s="221" t="e">
        <f ca="1">((L248-данные!J140)+(данные!J140-N248))/2</f>
        <v>#VALUE!</v>
      </c>
      <c r="P248" s="221" t="e">
        <f ca="1">((данные!L140^2+расчёт!O248^2)^0.5)*2</f>
        <v>#VALUE!</v>
      </c>
    </row>
    <row r="249" spans="10:16">
      <c r="J249" s="221" t="e">
        <f ca="1">(данные!B141^2*$L$208)+(данные!B141*$L$209)+$L$210</f>
        <v>#VALUE!</v>
      </c>
      <c r="K249" s="221" t="e">
        <f ca="1">данные!B141+данные!D141</f>
        <v>#VALUE!</v>
      </c>
      <c r="L249" s="221" t="e">
        <f t="shared" ca="1" si="38"/>
        <v>#VALUE!</v>
      </c>
      <c r="M249" s="221">
        <f>данные!B141-данные!D1079</f>
        <v>0.26600000000000001</v>
      </c>
      <c r="N249" s="221">
        <f t="shared" ca="1" si="39"/>
        <v>17.294530248870306</v>
      </c>
      <c r="O249" s="221" t="e">
        <f ca="1">((L249-данные!J141)+(данные!J141-N249))/2</f>
        <v>#VALUE!</v>
      </c>
      <c r="P249" s="221" t="e">
        <f ca="1">((данные!L141^2+расчёт!O249^2)^0.5)*2</f>
        <v>#VALUE!</v>
      </c>
    </row>
    <row r="250" spans="10:16">
      <c r="J250" s="221" t="e">
        <f ca="1">(данные!B142^2*$L$208)+(данные!B142*$L$209)+$L$210</f>
        <v>#VALUE!</v>
      </c>
      <c r="K250" s="221" t="e">
        <f ca="1">данные!B142+данные!D142</f>
        <v>#VALUE!</v>
      </c>
      <c r="L250" s="221" t="e">
        <f t="shared" ca="1" si="38"/>
        <v>#VALUE!</v>
      </c>
      <c r="M250" s="221">
        <f>данные!B142-данные!D1080</f>
        <v>0.27300000000000002</v>
      </c>
      <c r="N250" s="221">
        <f t="shared" ca="1" si="39"/>
        <v>17.737134956498284</v>
      </c>
      <c r="O250" s="221" t="e">
        <f ca="1">((L250-данные!J142)+(данные!J142-N250))/2</f>
        <v>#VALUE!</v>
      </c>
      <c r="P250" s="221" t="e">
        <f ca="1">((данные!L142^2+расчёт!O250^2)^0.5)*2</f>
        <v>#VALUE!</v>
      </c>
    </row>
    <row r="251" spans="10:16">
      <c r="J251" s="221" t="e">
        <f ca="1">(данные!B143^2*$L$208)+(данные!B143*$L$209)+$L$210</f>
        <v>#VALUE!</v>
      </c>
      <c r="K251" s="221" t="e">
        <f ca="1">данные!B143+данные!D143</f>
        <v>#VALUE!</v>
      </c>
      <c r="L251" s="221" t="e">
        <f t="shared" ca="1" si="38"/>
        <v>#VALUE!</v>
      </c>
      <c r="M251" s="221">
        <f>данные!B143-данные!D1081</f>
        <v>0.28000000000000003</v>
      </c>
      <c r="N251" s="221">
        <f t="shared" ca="1" si="39"/>
        <v>18.179739664126259</v>
      </c>
      <c r="O251" s="221" t="e">
        <f ca="1">((L251-данные!J143)+(данные!J143-N251))/2</f>
        <v>#VALUE!</v>
      </c>
      <c r="P251" s="221" t="e">
        <f ca="1">((данные!L143^2+расчёт!O251^2)^0.5)*2</f>
        <v>#VALUE!</v>
      </c>
    </row>
    <row r="252" spans="10:16">
      <c r="J252" s="221" t="e">
        <f ca="1">(данные!B144^2*$L$208)+(данные!B144*$L$209)+$L$210</f>
        <v>#VALUE!</v>
      </c>
      <c r="K252" s="221" t="e">
        <f ca="1">данные!B144+данные!D144</f>
        <v>#VALUE!</v>
      </c>
      <c r="L252" s="221" t="e">
        <f t="shared" ca="1" si="38"/>
        <v>#VALUE!</v>
      </c>
      <c r="M252" s="221">
        <f>данные!B144-данные!D1082</f>
        <v>0.28699999999999998</v>
      </c>
      <c r="N252" s="221">
        <f t="shared" ca="1" si="39"/>
        <v>18.622344371754231</v>
      </c>
      <c r="O252" s="221" t="e">
        <f ca="1">((L252-данные!J144)+(данные!J144-N252))/2</f>
        <v>#VALUE!</v>
      </c>
      <c r="P252" s="221" t="e">
        <f ca="1">((данные!L144^2+расчёт!O252^2)^0.5)*2</f>
        <v>#VALUE!</v>
      </c>
    </row>
    <row r="253" spans="10:16">
      <c r="J253" s="221" t="e">
        <f ca="1">(данные!B145^2*$L$208)+(данные!B145*$L$209)+$L$210</f>
        <v>#VALUE!</v>
      </c>
      <c r="K253" s="221" t="e">
        <f ca="1">данные!B145+данные!D145</f>
        <v>#VALUE!</v>
      </c>
      <c r="L253" s="221" t="e">
        <f t="shared" ca="1" si="38"/>
        <v>#VALUE!</v>
      </c>
      <c r="M253" s="221">
        <f>данные!B145-данные!D1083</f>
        <v>0.29399999999999998</v>
      </c>
      <c r="N253" s="221">
        <f t="shared" ca="1" si="39"/>
        <v>19.06494907938221</v>
      </c>
      <c r="O253" s="221" t="e">
        <f ca="1">((L253-данные!J145)+(данные!J145-N253))/2</f>
        <v>#VALUE!</v>
      </c>
      <c r="P253" s="221" t="e">
        <f ca="1">((данные!L145^2+расчёт!O253^2)^0.5)*2</f>
        <v>#VALUE!</v>
      </c>
    </row>
    <row r="254" spans="10:16">
      <c r="J254" s="221" t="e">
        <f ca="1">(данные!B146^2*$L$208)+(данные!B146*$L$209)+$L$210</f>
        <v>#VALUE!</v>
      </c>
      <c r="K254" s="221" t="e">
        <f ca="1">данные!B146+данные!D146</f>
        <v>#VALUE!</v>
      </c>
      <c r="L254" s="221" t="e">
        <f t="shared" ca="1" si="38"/>
        <v>#VALUE!</v>
      </c>
      <c r="M254" s="221">
        <f>данные!B146-данные!D1084</f>
        <v>0.30099999999999999</v>
      </c>
      <c r="N254" s="221">
        <f t="shared" ca="1" si="39"/>
        <v>19.507553787010185</v>
      </c>
      <c r="O254" s="221" t="e">
        <f ca="1">((L254-данные!J146)+(данные!J146-N254))/2</f>
        <v>#VALUE!</v>
      </c>
      <c r="P254" s="221" t="e">
        <f ca="1">((данные!L146^2+расчёт!O254^2)^0.5)*2</f>
        <v>#VALUE!</v>
      </c>
    </row>
    <row r="255" spans="10:16">
      <c r="J255" s="221" t="e">
        <f ca="1">(данные!B147^2*$L$208)+(данные!B147*$L$209)+$L$210</f>
        <v>#VALUE!</v>
      </c>
      <c r="K255" s="221" t="e">
        <f ca="1">данные!B147+данные!D147</f>
        <v>#VALUE!</v>
      </c>
      <c r="L255" s="221" t="e">
        <f t="shared" ca="1" si="38"/>
        <v>#VALUE!</v>
      </c>
      <c r="M255" s="221">
        <f>данные!B147-данные!D1085</f>
        <v>0.308</v>
      </c>
      <c r="N255" s="221">
        <f t="shared" ca="1" si="39"/>
        <v>19.950158494638163</v>
      </c>
      <c r="O255" s="221" t="e">
        <f ca="1">((L255-данные!J147)+(данные!J147-N255))/2</f>
        <v>#VALUE!</v>
      </c>
      <c r="P255" s="221" t="e">
        <f ca="1">((данные!L147^2+расчёт!O255^2)^0.5)*2</f>
        <v>#VALUE!</v>
      </c>
    </row>
    <row r="256" spans="10:16">
      <c r="J256" s="221" t="e">
        <f ca="1">(данные!B148^2*$L$208)+(данные!B148*$L$209)+$L$210</f>
        <v>#VALUE!</v>
      </c>
      <c r="K256" s="221" t="e">
        <f ca="1">данные!B148+данные!D148</f>
        <v>#VALUE!</v>
      </c>
      <c r="L256" s="221" t="e">
        <f t="shared" ca="1" si="38"/>
        <v>#VALUE!</v>
      </c>
      <c r="M256" s="221">
        <f>данные!B148-данные!D1086</f>
        <v>0.315</v>
      </c>
      <c r="N256" s="221">
        <f t="shared" ca="1" si="39"/>
        <v>20.392763202266138</v>
      </c>
      <c r="O256" s="221" t="e">
        <f ca="1">((L256-данные!J148)+(данные!J148-N256))/2</f>
        <v>#VALUE!</v>
      </c>
      <c r="P256" s="221" t="e">
        <f ca="1">((данные!L148^2+расчёт!O256^2)^0.5)*2</f>
        <v>#VALUE!</v>
      </c>
    </row>
    <row r="257" spans="4:23">
      <c r="J257" s="221" t="e">
        <f ca="1">(данные!B149^2*$L$208)+(данные!B149*$L$209)+$L$210</f>
        <v>#VALUE!</v>
      </c>
      <c r="K257" s="221" t="e">
        <f ca="1">данные!B149+данные!D149</f>
        <v>#VALUE!</v>
      </c>
      <c r="L257" s="221" t="e">
        <f t="shared" ca="1" si="38"/>
        <v>#VALUE!</v>
      </c>
      <c r="M257" s="221">
        <f>данные!B149-данные!D1087</f>
        <v>0.32200000000000001</v>
      </c>
      <c r="N257" s="221">
        <f t="shared" ca="1" si="39"/>
        <v>20.835367909894114</v>
      </c>
      <c r="O257" s="221" t="e">
        <f ca="1">((L257-данные!J149)+(данные!J149-N257))/2</f>
        <v>#VALUE!</v>
      </c>
      <c r="P257" s="221" t="e">
        <f ca="1">((данные!L149^2+расчёт!O257^2)^0.5)*2</f>
        <v>#VALUE!</v>
      </c>
    </row>
    <row r="258" spans="4:23">
      <c r="J258" s="221" t="e">
        <f ca="1">(данные!B150^2*$L$208)+(данные!B150*$L$209)+$L$210</f>
        <v>#VALUE!</v>
      </c>
      <c r="K258" s="221" t="e">
        <f ca="1">данные!B150+данные!D150</f>
        <v>#VALUE!</v>
      </c>
      <c r="L258" s="221" t="e">
        <f t="shared" ca="1" si="38"/>
        <v>#VALUE!</v>
      </c>
      <c r="M258" s="221">
        <f>данные!B150-данные!D1088</f>
        <v>0.32900000000000001</v>
      </c>
      <c r="N258" s="221">
        <f t="shared" ca="1" si="39"/>
        <v>21.277972617522092</v>
      </c>
      <c r="O258" s="221" t="e">
        <f ca="1">((L258-данные!J150)+(данные!J150-N258))/2</f>
        <v>#VALUE!</v>
      </c>
      <c r="P258" s="221" t="e">
        <f ca="1">((данные!L150^2+расчёт!O258^2)^0.5)*2</f>
        <v>#VALUE!</v>
      </c>
    </row>
    <row r="259" spans="4:23">
      <c r="J259" s="221" t="e">
        <f ca="1">(данные!B151^2*$L$208)+(данные!B151*$L$209)+$L$210</f>
        <v>#VALUE!</v>
      </c>
      <c r="K259" s="221" t="e">
        <f ca="1">данные!B151+данные!D151</f>
        <v>#VALUE!</v>
      </c>
      <c r="L259" s="221" t="e">
        <f t="shared" ca="1" si="38"/>
        <v>#VALUE!</v>
      </c>
      <c r="M259" s="221">
        <f>данные!B151-данные!D1089</f>
        <v>0.33600000000000002</v>
      </c>
      <c r="N259" s="221">
        <f t="shared" ca="1" si="39"/>
        <v>21.720577325150067</v>
      </c>
      <c r="O259" s="221" t="e">
        <f ca="1">((L259-данные!J151)+(данные!J151-N259))/2</f>
        <v>#VALUE!</v>
      </c>
      <c r="P259" s="221" t="e">
        <f ca="1">((данные!L151^2+расчёт!O259^2)^0.5)*2</f>
        <v>#VALUE!</v>
      </c>
    </row>
    <row r="260" spans="4:23">
      <c r="J260" s="221" t="e">
        <f ca="1">(данные!B152^2*$L$208)+(данные!B152*$L$209)+$L$210</f>
        <v>#VALUE!</v>
      </c>
      <c r="K260" s="221" t="e">
        <f ca="1">данные!B152+данные!D152</f>
        <v>#VALUE!</v>
      </c>
      <c r="L260" s="221" t="e">
        <f t="shared" ca="1" si="38"/>
        <v>#VALUE!</v>
      </c>
      <c r="M260" s="221">
        <f>данные!B152-данные!D1090</f>
        <v>0.34300000000000003</v>
      </c>
      <c r="N260" s="221">
        <f t="shared" ca="1" si="39"/>
        <v>22.163182032778046</v>
      </c>
      <c r="O260" s="221" t="e">
        <f ca="1">((L260-данные!J152)+(данные!J152-N260))/2</f>
        <v>#VALUE!</v>
      </c>
      <c r="P260" s="221" t="e">
        <f ca="1">((данные!L152^2+расчёт!O260^2)^0.5)*2</f>
        <v>#VALUE!</v>
      </c>
    </row>
    <row r="261" spans="4:23">
      <c r="J261" s="221" t="e">
        <f ca="1">(данные!B153^2*$L$208)+(данные!B153*$L$209)+$L$210</f>
        <v>#VALUE!</v>
      </c>
      <c r="K261" s="221" t="e">
        <f ca="1">данные!B153+данные!D153</f>
        <v>#VALUE!</v>
      </c>
      <c r="L261" s="221" t="e">
        <f t="shared" ca="1" si="38"/>
        <v>#VALUE!</v>
      </c>
      <c r="M261" s="221">
        <f>данные!B153-данные!D1091</f>
        <v>0.35047333333333336</v>
      </c>
      <c r="N261" s="221">
        <f t="shared" ca="1" si="39"/>
        <v>22.635715249207532</v>
      </c>
      <c r="O261" s="221" t="e">
        <f ca="1">((L261-данные!J153)+(данные!J153-N261))/2</f>
        <v>#VALUE!</v>
      </c>
      <c r="P261" s="221" t="e">
        <f ca="1">((данные!L153^2+расчёт!O261^2)^0.5)*2</f>
        <v>#VALUE!</v>
      </c>
    </row>
    <row r="264" spans="4:23">
      <c r="I264" s="221">
        <v>1</v>
      </c>
      <c r="J264" s="221">
        <v>2</v>
      </c>
      <c r="K264" s="221">
        <v>3</v>
      </c>
      <c r="L264" s="221">
        <v>4</v>
      </c>
      <c r="M264" s="221">
        <v>5</v>
      </c>
      <c r="N264" s="221">
        <v>6</v>
      </c>
      <c r="O264" s="221">
        <v>7</v>
      </c>
      <c r="P264" s="221">
        <v>8</v>
      </c>
      <c r="Q264" s="221">
        <v>9</v>
      </c>
      <c r="R264" s="221">
        <v>10</v>
      </c>
      <c r="S264" s="221">
        <v>11</v>
      </c>
      <c r="T264" s="221">
        <v>12</v>
      </c>
      <c r="U264" s="221">
        <v>13</v>
      </c>
      <c r="V264" s="221">
        <v>14</v>
      </c>
      <c r="W264" s="221">
        <v>15</v>
      </c>
    </row>
    <row r="265" spans="4:23">
      <c r="D265" s="221" t="s">
        <v>115</v>
      </c>
      <c r="H265" s="221" t="s">
        <v>84</v>
      </c>
      <c r="I265" s="221">
        <f>генерация!CZ28</f>
        <v>1.2973839445351668E-2</v>
      </c>
      <c r="J265" s="221">
        <f>генерация!DA28</f>
        <v>1.0048156086673624E-2</v>
      </c>
      <c r="K265" s="221">
        <f>генерация!DB28</f>
        <v>1.3637679320276656E-2</v>
      </c>
      <c r="L265" s="221">
        <f>генерация!DC28</f>
        <v>1.6393148897917126E-2</v>
      </c>
      <c r="M265" s="221">
        <f>генерация!DD28</f>
        <v>1.8392425638532744E-2</v>
      </c>
      <c r="N265" s="221">
        <f>генерация!DE28</f>
        <v>1.7689994380932144E-2</v>
      </c>
      <c r="O265" s="221">
        <f>генерация!DF28</f>
        <v>1.646773384274133E-2</v>
      </c>
      <c r="P265" s="221">
        <f>генерация!DG28</f>
        <v>1.7479083051991411E-2</v>
      </c>
      <c r="Q265" s="221">
        <f>генерация!DH28</f>
        <v>2.3688700064841365E-2</v>
      </c>
      <c r="R265" s="221">
        <f>генерация!DI28</f>
        <v>3.2621665772170544E-2</v>
      </c>
      <c r="S265" s="221" t="e">
        <f>генерация!DJ28</f>
        <v>#N/A</v>
      </c>
      <c r="T265" s="221" t="e">
        <f>генерация!DK28</f>
        <v>#N/A</v>
      </c>
      <c r="U265" s="221" t="e">
        <f>генерация!DL28</f>
        <v>#N/A</v>
      </c>
      <c r="V265" s="221" t="e">
        <f>генерация!DM28</f>
        <v>#N/A</v>
      </c>
      <c r="W265" s="221" t="e">
        <f>генерация!DN28</f>
        <v>#N/A</v>
      </c>
    </row>
    <row r="268" spans="4:23">
      <c r="H268" s="221" t="s">
        <v>97</v>
      </c>
      <c r="I268" s="221" t="e">
        <f ca="1">расчёт!I10</f>
        <v>#N/A</v>
      </c>
      <c r="J268" s="221" t="e">
        <f ca="1">расчёт!J10</f>
        <v>#N/A</v>
      </c>
      <c r="K268" s="221" t="e">
        <f ca="1">расчёт!K10</f>
        <v>#N/A</v>
      </c>
      <c r="L268" s="221" t="e">
        <f ca="1">расчёт!L10</f>
        <v>#N/A</v>
      </c>
      <c r="M268" s="221" t="e">
        <f ca="1">расчёт!M10</f>
        <v>#N/A</v>
      </c>
      <c r="N268" s="221" t="e">
        <f ca="1">расчёт!N10</f>
        <v>#N/A</v>
      </c>
      <c r="O268" s="221" t="e">
        <f ca="1">расчёт!O10</f>
        <v>#N/A</v>
      </c>
      <c r="P268" s="221" t="e">
        <f ca="1">расчёт!P10</f>
        <v>#N/A</v>
      </c>
      <c r="Q268" s="221" t="e">
        <f ca="1">расчёт!Q10</f>
        <v>#N/A</v>
      </c>
      <c r="R268" s="221" t="e">
        <f ca="1">расчёт!R10</f>
        <v>#N/A</v>
      </c>
      <c r="S268" s="221" t="e">
        <f>расчёт!S10</f>
        <v>#N/A</v>
      </c>
      <c r="T268" s="221" t="e">
        <f>расчёт!T10</f>
        <v>#N/A</v>
      </c>
      <c r="U268" s="221" t="e">
        <f>расчёт!U10</f>
        <v>#N/A</v>
      </c>
      <c r="V268" s="221" t="e">
        <f>расчёт!V10</f>
        <v>#N/A</v>
      </c>
      <c r="W268" s="221" t="e">
        <f>расчёт!W10</f>
        <v>#N/A</v>
      </c>
    </row>
    <row r="270" spans="4:23">
      <c r="I270" s="221">
        <f ca="1">IFERROR(MATCH(данные!J104,$I$268:$W$268,1),1)</f>
        <v>1</v>
      </c>
      <c r="J270" s="221" t="e">
        <f ca="1">TREND(OFFSET($H$265,0,I270,1,2),OFFSET($H$268,0,I270,1,2),данные!J104)</f>
        <v>#VALUE!</v>
      </c>
    </row>
    <row r="271" spans="4:23">
      <c r="I271" s="221">
        <f ca="1">IFERROR(MATCH(данные!J105,$I$268:$W$268,1),1)</f>
        <v>1</v>
      </c>
      <c r="J271" s="221" t="e">
        <f ca="1">TREND(OFFSET($H$265,0,I271,1,2),OFFSET($H$268,0,I271,1,2),данные!J105)</f>
        <v>#VALUE!</v>
      </c>
    </row>
    <row r="272" spans="4:23">
      <c r="I272" s="221">
        <f ca="1">IFERROR(MATCH(данные!J106,$I$268:$W$268,1),1)</f>
        <v>1</v>
      </c>
      <c r="J272" s="221" t="e">
        <f ca="1">TREND(OFFSET($H$265,0,I272,1,2),OFFSET($H$268,0,I272,1,2),данные!J106)</f>
        <v>#VALUE!</v>
      </c>
    </row>
    <row r="273" spans="9:10">
      <c r="I273" s="221">
        <f ca="1">IFERROR(MATCH(данные!J107,$I$268:$W$268,1),1)</f>
        <v>1</v>
      </c>
      <c r="J273" s="221" t="e">
        <f ca="1">TREND(OFFSET($H$265,0,I273,1,2),OFFSET($H$268,0,I273,1,2),данные!J107)</f>
        <v>#VALUE!</v>
      </c>
    </row>
    <row r="274" spans="9:10">
      <c r="I274" s="221">
        <f ca="1">IFERROR(MATCH(данные!J108,$I$268:$W$268,1),1)</f>
        <v>1</v>
      </c>
      <c r="J274" s="221" t="e">
        <f ca="1">TREND(OFFSET($H$265,0,I274,1,2),OFFSET($H$268,0,I274,1,2),данные!J108)</f>
        <v>#VALUE!</v>
      </c>
    </row>
    <row r="275" spans="9:10">
      <c r="I275" s="221">
        <f ca="1">IFERROR(MATCH(данные!J109,$I$268:$W$268,1),1)</f>
        <v>1</v>
      </c>
      <c r="J275" s="221" t="e">
        <f ca="1">TREND(OFFSET($H$265,0,I275,1,2),OFFSET($H$268,0,I275,1,2),данные!J109)</f>
        <v>#VALUE!</v>
      </c>
    </row>
    <row r="276" spans="9:10">
      <c r="I276" s="221">
        <f ca="1">IFERROR(MATCH(данные!J110,$I$268:$W$268,1),1)</f>
        <v>1</v>
      </c>
      <c r="J276" s="221" t="e">
        <f ca="1">TREND(OFFSET($H$265,0,I276,1,2),OFFSET($H$268,0,I276,1,2),данные!J110)</f>
        <v>#VALUE!</v>
      </c>
    </row>
    <row r="277" spans="9:10">
      <c r="I277" s="221">
        <f ca="1">IFERROR(MATCH(данные!J111,$I$268:$W$268,1),1)</f>
        <v>1</v>
      </c>
      <c r="J277" s="221" t="e">
        <f ca="1">TREND(OFFSET($H$265,0,I277,1,2),OFFSET($H$268,0,I277,1,2),данные!J111)</f>
        <v>#VALUE!</v>
      </c>
    </row>
    <row r="278" spans="9:10">
      <c r="I278" s="221">
        <f ca="1">IFERROR(MATCH(данные!J112,$I$268:$W$268,1),1)</f>
        <v>1</v>
      </c>
      <c r="J278" s="221" t="e">
        <f ca="1">TREND(OFFSET($H$265,0,I278,1,2),OFFSET($H$268,0,I278,1,2),данные!J112)</f>
        <v>#VALUE!</v>
      </c>
    </row>
    <row r="279" spans="9:10">
      <c r="I279" s="221">
        <f ca="1">IFERROR(MATCH(данные!J113,$I$268:$W$268,1),1)</f>
        <v>1</v>
      </c>
      <c r="J279" s="221" t="e">
        <f ca="1">TREND(OFFSET($H$265,0,I279,1,2),OFFSET($H$268,0,I279,1,2),данные!J113)</f>
        <v>#VALUE!</v>
      </c>
    </row>
    <row r="280" spans="9:10">
      <c r="I280" s="221">
        <f ca="1">IFERROR(MATCH(данные!J114,$I$268:$W$268,1),1)</f>
        <v>1</v>
      </c>
      <c r="J280" s="221" t="e">
        <f ca="1">TREND(OFFSET($H$265,0,I280,1,2),OFFSET($H$268,0,I280,1,2),данные!J114)</f>
        <v>#VALUE!</v>
      </c>
    </row>
    <row r="281" spans="9:10">
      <c r="I281" s="221">
        <f ca="1">IFERROR(MATCH(данные!J115,$I$268:$W$268,1),1)</f>
        <v>1</v>
      </c>
      <c r="J281" s="221" t="e">
        <f ca="1">TREND(OFFSET($H$265,0,I281,1,2),OFFSET($H$268,0,I281,1,2),данные!J115)</f>
        <v>#VALUE!</v>
      </c>
    </row>
    <row r="282" spans="9:10">
      <c r="I282" s="221">
        <f ca="1">IFERROR(MATCH(данные!J116,$I$268:$W$268,1),1)</f>
        <v>1</v>
      </c>
      <c r="J282" s="221" t="e">
        <f ca="1">TREND(OFFSET($H$265,0,I282,1,2),OFFSET($H$268,0,I282,1,2),данные!J116)</f>
        <v>#VALUE!</v>
      </c>
    </row>
    <row r="283" spans="9:10">
      <c r="I283" s="221">
        <f ca="1">IFERROR(MATCH(данные!J117,$I$268:$W$268,1),1)</f>
        <v>1</v>
      </c>
      <c r="J283" s="221" t="e">
        <f ca="1">TREND(OFFSET($H$265,0,I283,1,2),OFFSET($H$268,0,I283,1,2),данные!J117)</f>
        <v>#VALUE!</v>
      </c>
    </row>
    <row r="284" spans="9:10">
      <c r="I284" s="221">
        <f ca="1">IFERROR(MATCH(данные!J118,$I$268:$W$268,1),1)</f>
        <v>1</v>
      </c>
      <c r="J284" s="221" t="e">
        <f ca="1">TREND(OFFSET($H$265,0,I284,1,2),OFFSET($H$268,0,I284,1,2),данные!J118)</f>
        <v>#VALUE!</v>
      </c>
    </row>
    <row r="285" spans="9:10">
      <c r="I285" s="221">
        <f ca="1">IFERROR(MATCH(данные!J119,$I$268:$W$268,1),1)</f>
        <v>1</v>
      </c>
      <c r="J285" s="221" t="e">
        <f ca="1">TREND(OFFSET($H$265,0,I285,1,2),OFFSET($H$268,0,I285,1,2),данные!J119)</f>
        <v>#VALUE!</v>
      </c>
    </row>
    <row r="286" spans="9:10">
      <c r="I286" s="221">
        <f ca="1">IFERROR(MATCH(данные!J120,$I$268:$W$268,1),1)</f>
        <v>1</v>
      </c>
      <c r="J286" s="221" t="e">
        <f ca="1">TREND(OFFSET($H$265,0,I286,1,2),OFFSET($H$268,0,I286,1,2),данные!J120)</f>
        <v>#VALUE!</v>
      </c>
    </row>
    <row r="287" spans="9:10">
      <c r="I287" s="221">
        <f ca="1">IFERROR(MATCH(данные!J121,$I$268:$W$268,1),1)</f>
        <v>1</v>
      </c>
      <c r="J287" s="221" t="e">
        <f ca="1">TREND(OFFSET($H$265,0,I287,1,2),OFFSET($H$268,0,I287,1,2),данные!J121)</f>
        <v>#VALUE!</v>
      </c>
    </row>
    <row r="288" spans="9:10">
      <c r="I288" s="221">
        <f ca="1">IFERROR(MATCH(данные!J122,$I$268:$W$268,1),1)</f>
        <v>1</v>
      </c>
      <c r="J288" s="221" t="e">
        <f ca="1">TREND(OFFSET($H$265,0,I288,1,2),OFFSET($H$268,0,I288,1,2),данные!J122)</f>
        <v>#VALUE!</v>
      </c>
    </row>
    <row r="289" spans="9:10">
      <c r="I289" s="221">
        <f ca="1">IFERROR(MATCH(данные!J123,$I$268:$W$268,1),1)</f>
        <v>1</v>
      </c>
      <c r="J289" s="221" t="e">
        <f ca="1">TREND(OFFSET($H$265,0,I289,1,2),OFFSET($H$268,0,I289,1,2),данные!J123)</f>
        <v>#VALUE!</v>
      </c>
    </row>
    <row r="290" spans="9:10">
      <c r="I290" s="221">
        <f ca="1">IFERROR(MATCH(данные!J124,$I$268:$W$268,1),1)</f>
        <v>1</v>
      </c>
      <c r="J290" s="221" t="e">
        <f ca="1">TREND(OFFSET($H$265,0,I290,1,2),OFFSET($H$268,0,I290,1,2),данные!J124)</f>
        <v>#VALUE!</v>
      </c>
    </row>
    <row r="291" spans="9:10">
      <c r="I291" s="221">
        <f ca="1">IFERROR(MATCH(данные!J125,$I$268:$W$268,1),1)</f>
        <v>1</v>
      </c>
      <c r="J291" s="221" t="e">
        <f ca="1">TREND(OFFSET($H$265,0,I291,1,2),OFFSET($H$268,0,I291,1,2),данные!J125)</f>
        <v>#VALUE!</v>
      </c>
    </row>
    <row r="292" spans="9:10">
      <c r="I292" s="221">
        <f ca="1">IFERROR(MATCH(данные!J126,$I$268:$W$268,1),1)</f>
        <v>1</v>
      </c>
      <c r="J292" s="221" t="e">
        <f ca="1">TREND(OFFSET($H$265,0,I292,1,2),OFFSET($H$268,0,I292,1,2),данные!J126)</f>
        <v>#VALUE!</v>
      </c>
    </row>
    <row r="293" spans="9:10">
      <c r="I293" s="221">
        <f ca="1">IFERROR(MATCH(данные!J127,$I$268:$W$268,1),1)</f>
        <v>1</v>
      </c>
      <c r="J293" s="221" t="e">
        <f ca="1">TREND(OFFSET($H$265,0,I293,1,2),OFFSET($H$268,0,I293,1,2),данные!J127)</f>
        <v>#VALUE!</v>
      </c>
    </row>
    <row r="294" spans="9:10">
      <c r="I294" s="221">
        <f ca="1">IFERROR(MATCH(данные!J128,$I$268:$W$268,1),1)</f>
        <v>1</v>
      </c>
      <c r="J294" s="221" t="e">
        <f ca="1">TREND(OFFSET($H$265,0,I294,1,2),OFFSET($H$268,0,I294,1,2),данные!J128)</f>
        <v>#VALUE!</v>
      </c>
    </row>
    <row r="295" spans="9:10">
      <c r="I295" s="221">
        <f ca="1">IFERROR(MATCH(данные!J129,$I$268:$W$268,1),1)</f>
        <v>1</v>
      </c>
      <c r="J295" s="221" t="e">
        <f ca="1">TREND(OFFSET($H$265,0,I295,1,2),OFFSET($H$268,0,I295,1,2),данные!J129)</f>
        <v>#VALUE!</v>
      </c>
    </row>
    <row r="296" spans="9:10">
      <c r="I296" s="221">
        <f ca="1">IFERROR(MATCH(данные!J130,$I$268:$W$268,1),1)</f>
        <v>1</v>
      </c>
      <c r="J296" s="221" t="e">
        <f ca="1">TREND(OFFSET($H$265,0,I296,1,2),OFFSET($H$268,0,I296,1,2),данные!J130)</f>
        <v>#VALUE!</v>
      </c>
    </row>
    <row r="297" spans="9:10">
      <c r="I297" s="221">
        <f ca="1">IFERROR(MATCH(данные!J131,$I$268:$W$268,1),1)</f>
        <v>1</v>
      </c>
      <c r="J297" s="221" t="e">
        <f ca="1">TREND(OFFSET($H$265,0,I297,1,2),OFFSET($H$268,0,I297,1,2),данные!J131)</f>
        <v>#VALUE!</v>
      </c>
    </row>
    <row r="298" spans="9:10">
      <c r="I298" s="221">
        <f ca="1">IFERROR(MATCH(данные!J132,$I$268:$W$268,1),1)</f>
        <v>1</v>
      </c>
      <c r="J298" s="221" t="e">
        <f ca="1">TREND(OFFSET($H$265,0,I298,1,2),OFFSET($H$268,0,I298,1,2),данные!J132)</f>
        <v>#VALUE!</v>
      </c>
    </row>
    <row r="299" spans="9:10">
      <c r="I299" s="221">
        <f ca="1">IFERROR(MATCH(данные!J133,$I$268:$W$268,1),1)</f>
        <v>1</v>
      </c>
      <c r="J299" s="221" t="e">
        <f ca="1">TREND(OFFSET($H$265,0,I299,1,2),OFFSET($H$268,0,I299,1,2),данные!J133)</f>
        <v>#VALUE!</v>
      </c>
    </row>
    <row r="300" spans="9:10">
      <c r="I300" s="221">
        <f ca="1">IFERROR(MATCH(данные!J134,$I$268:$W$268,1),1)</f>
        <v>1</v>
      </c>
      <c r="J300" s="221" t="e">
        <f ca="1">TREND(OFFSET($H$265,0,I300,1,2),OFFSET($H$268,0,I300,1,2),данные!J134)</f>
        <v>#VALUE!</v>
      </c>
    </row>
    <row r="301" spans="9:10">
      <c r="I301" s="221">
        <f ca="1">IFERROR(MATCH(данные!J135,$I$268:$W$268,1),1)</f>
        <v>1</v>
      </c>
      <c r="J301" s="221" t="e">
        <f ca="1">TREND(OFFSET($H$265,0,I301,1,2),OFFSET($H$268,0,I301,1,2),данные!J135)</f>
        <v>#VALUE!</v>
      </c>
    </row>
    <row r="302" spans="9:10">
      <c r="I302" s="221">
        <f ca="1">IFERROR(MATCH(данные!J136,$I$268:$W$268,1),1)</f>
        <v>1</v>
      </c>
      <c r="J302" s="221" t="e">
        <f ca="1">TREND(OFFSET($H$265,0,I302,1,2),OFFSET($H$268,0,I302,1,2),данные!J136)</f>
        <v>#VALUE!</v>
      </c>
    </row>
    <row r="303" spans="9:10">
      <c r="I303" s="221">
        <f ca="1">IFERROR(MATCH(данные!J137,$I$268:$W$268,1),1)</f>
        <v>1</v>
      </c>
      <c r="J303" s="221" t="e">
        <f ca="1">TREND(OFFSET($H$265,0,I303,1,2),OFFSET($H$268,0,I303,1,2),данные!J137)</f>
        <v>#VALUE!</v>
      </c>
    </row>
    <row r="304" spans="9:10">
      <c r="I304" s="221">
        <f ca="1">IFERROR(MATCH(данные!J138,$I$268:$W$268,1),1)</f>
        <v>1</v>
      </c>
      <c r="J304" s="221" t="e">
        <f ca="1">TREND(OFFSET($H$265,0,I304,1,2),OFFSET($H$268,0,I304,1,2),данные!J138)</f>
        <v>#VALUE!</v>
      </c>
    </row>
    <row r="305" spans="9:10">
      <c r="I305" s="221">
        <f ca="1">IFERROR(MATCH(данные!J139,$I$268:$W$268,1),1)</f>
        <v>1</v>
      </c>
      <c r="J305" s="221" t="e">
        <f ca="1">TREND(OFFSET($H$265,0,I305,1,2),OFFSET($H$268,0,I305,1,2),данные!J139)</f>
        <v>#VALUE!</v>
      </c>
    </row>
    <row r="306" spans="9:10">
      <c r="I306" s="221">
        <f ca="1">IFERROR(MATCH(данные!J140,$I$268:$W$268,1),1)</f>
        <v>1</v>
      </c>
      <c r="J306" s="221" t="e">
        <f ca="1">TREND(OFFSET($H$265,0,I306,1,2),OFFSET($H$268,0,I306,1,2),данные!J140)</f>
        <v>#VALUE!</v>
      </c>
    </row>
    <row r="307" spans="9:10">
      <c r="I307" s="221">
        <f ca="1">IFERROR(MATCH(данные!J141,$I$268:$W$268,1),1)</f>
        <v>1</v>
      </c>
      <c r="J307" s="221" t="e">
        <f ca="1">TREND(OFFSET($H$265,0,I307,1,2),OFFSET($H$268,0,I307,1,2),данные!J141)</f>
        <v>#VALUE!</v>
      </c>
    </row>
    <row r="308" spans="9:10">
      <c r="I308" s="221">
        <f ca="1">IFERROR(MATCH(данные!J142,$I$268:$W$268,1),1)</f>
        <v>1</v>
      </c>
      <c r="J308" s="221" t="e">
        <f ca="1">TREND(OFFSET($H$265,0,I308,1,2),OFFSET($H$268,0,I308,1,2),данные!J142)</f>
        <v>#VALUE!</v>
      </c>
    </row>
    <row r="309" spans="9:10">
      <c r="I309" s="221">
        <f ca="1">IFERROR(MATCH(данные!J143,$I$268:$W$268,1),1)</f>
        <v>1</v>
      </c>
      <c r="J309" s="221" t="e">
        <f ca="1">TREND(OFFSET($H$265,0,I309,1,2),OFFSET($H$268,0,I309,1,2),данные!J143)</f>
        <v>#VALUE!</v>
      </c>
    </row>
    <row r="310" spans="9:10">
      <c r="I310" s="221">
        <f ca="1">IFERROR(MATCH(данные!J144,$I$268:$W$268,1),1)</f>
        <v>1</v>
      </c>
      <c r="J310" s="221" t="e">
        <f ca="1">TREND(OFFSET($H$265,0,I310,1,2),OFFSET($H$268,0,I310,1,2),данные!J144)</f>
        <v>#VALUE!</v>
      </c>
    </row>
    <row r="311" spans="9:10">
      <c r="I311" s="221">
        <f ca="1">IFERROR(MATCH(данные!J145,$I$268:$W$268,1),1)</f>
        <v>1</v>
      </c>
      <c r="J311" s="221" t="e">
        <f ca="1">TREND(OFFSET($H$265,0,I311,1,2),OFFSET($H$268,0,I311,1,2),данные!J145)</f>
        <v>#VALUE!</v>
      </c>
    </row>
    <row r="312" spans="9:10">
      <c r="I312" s="221">
        <f ca="1">IFERROR(MATCH(данные!J146,$I$268:$W$268,1),1)</f>
        <v>1</v>
      </c>
      <c r="J312" s="221" t="e">
        <f ca="1">TREND(OFFSET($H$265,0,I312,1,2),OFFSET($H$268,0,I312,1,2),данные!J146)</f>
        <v>#VALUE!</v>
      </c>
    </row>
    <row r="313" spans="9:10">
      <c r="I313" s="221">
        <f ca="1">IFERROR(MATCH(данные!J147,$I$268:$W$268,1),1)</f>
        <v>1</v>
      </c>
      <c r="J313" s="221" t="e">
        <f ca="1">TREND(OFFSET($H$265,0,I313,1,2),OFFSET($H$268,0,I313,1,2),данные!J147)</f>
        <v>#VALUE!</v>
      </c>
    </row>
    <row r="314" spans="9:10">
      <c r="I314" s="221">
        <f ca="1">IFERROR(MATCH(данные!J148,$I$268:$W$268,1),1)</f>
        <v>1</v>
      </c>
      <c r="J314" s="221" t="e">
        <f ca="1">TREND(OFFSET($H$265,0,I314,1,2),OFFSET($H$268,0,I314,1,2),данные!J148)</f>
        <v>#VALUE!</v>
      </c>
    </row>
    <row r="315" spans="9:10">
      <c r="I315" s="221">
        <f ca="1">IFERROR(MATCH(данные!J149,$I$268:$W$268,1),1)</f>
        <v>1</v>
      </c>
      <c r="J315" s="221" t="e">
        <f ca="1">TREND(OFFSET($H$265,0,I315,1,2),OFFSET($H$268,0,I315,1,2),данные!J149)</f>
        <v>#VALUE!</v>
      </c>
    </row>
    <row r="316" spans="9:10">
      <c r="I316" s="221">
        <f ca="1">IFERROR(MATCH(данные!J150,$I$268:$W$268,1),1)</f>
        <v>1</v>
      </c>
      <c r="J316" s="221" t="e">
        <f ca="1">TREND(OFFSET($H$265,0,I316,1,2),OFFSET($H$268,0,I316,1,2),данные!J150)</f>
        <v>#VALUE!</v>
      </c>
    </row>
    <row r="317" spans="9:10">
      <c r="I317" s="221">
        <f ca="1">IFERROR(MATCH(данные!J151,$I$268:$W$268,1),1)</f>
        <v>1</v>
      </c>
      <c r="J317" s="221" t="e">
        <f ca="1">TREND(OFFSET($H$265,0,I317,1,2),OFFSET($H$268,0,I317,1,2),данные!J151)</f>
        <v>#VALUE!</v>
      </c>
    </row>
    <row r="318" spans="9:10">
      <c r="I318" s="221">
        <f ca="1">IFERROR(MATCH(данные!J152,$I$268:$W$268,1),1)</f>
        <v>1</v>
      </c>
      <c r="J318" s="221" t="e">
        <f ca="1">TREND(OFFSET($H$265,0,I318,1,2),OFFSET($H$268,0,I318,1,2),данные!J152)</f>
        <v>#VALUE!</v>
      </c>
    </row>
    <row r="319" spans="9:10">
      <c r="I319" s="221">
        <f ca="1">IFERROR(MATCH(данные!J153,$I$268:$W$268,1),1)</f>
        <v>1</v>
      </c>
      <c r="J319" s="221" t="e">
        <f ca="1">TREND(OFFSET($H$265,0,I319,1,2),OFFSET($H$268,0,I319,1,2),данные!J153)</f>
        <v>#VALUE!</v>
      </c>
    </row>
  </sheetData>
  <sheetProtection algorithmName="SHA-512" hashValue="1zmIi6N90g5x0qY+wdobn/s4XBqB4eN2OJRSvz2WO+GMsPytScovicyA9bmwYcLlpsOmLYoSdai+xzsfTdZ3Yg==" saltValue="tB+V/pJBNqCJCbS6XfXF5Q==" spinCount="100000" sheet="1" objects="1" scenarios="1"/>
  <conditionalFormatting sqref="B6:G6">
    <cfRule type="expression" priority="1">
      <formula>IF($AF$1=0,TRUE,FALSE)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">
    <tabColor rgb="FFFF0000"/>
  </sheetPr>
  <dimension ref="A1:DN1023"/>
  <sheetViews>
    <sheetView topLeftCell="AR1" workbookViewId="0">
      <selection activeCell="BB8" sqref="BB1:CE1048576"/>
    </sheetView>
  </sheetViews>
  <sheetFormatPr defaultRowHeight="15"/>
  <cols>
    <col min="1" max="1" width="9.85546875" customWidth="1"/>
    <col min="2" max="2" width="9.140625" customWidth="1"/>
    <col min="4" max="4" width="12.7109375" bestFit="1" customWidth="1"/>
    <col min="5" max="5" width="9.42578125" bestFit="1" customWidth="1"/>
    <col min="6" max="7" width="9.28515625" bestFit="1" customWidth="1"/>
    <col min="21" max="21" width="20.42578125" customWidth="1"/>
    <col min="22" max="22" width="12.7109375" bestFit="1" customWidth="1"/>
    <col min="96" max="96" width="14.85546875" customWidth="1"/>
    <col min="97" max="97" width="16.140625" customWidth="1"/>
    <col min="98" max="98" width="10.5703125" customWidth="1"/>
    <col min="99" max="99" width="12.5703125" customWidth="1"/>
    <col min="100" max="100" width="14.28515625" customWidth="1"/>
  </cols>
  <sheetData>
    <row r="1" spans="1:99">
      <c r="B1" s="1"/>
    </row>
    <row r="2" spans="1:99">
      <c r="A2">
        <v>151</v>
      </c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99">
      <c r="A3">
        <f>настройка!H5*расчёт!AF1</f>
        <v>500</v>
      </c>
      <c r="V3">
        <f>настройка!$M$4</f>
        <v>1E-3</v>
      </c>
    </row>
    <row r="4" spans="1:99">
      <c r="V4">
        <f>расчёт!I11</f>
        <v>3</v>
      </c>
    </row>
    <row r="6" spans="1:99">
      <c r="CU6" s="10"/>
    </row>
    <row r="7" spans="1:99">
      <c r="V7" s="5">
        <f ca="1">RAND()</f>
        <v>0.33737943835249995</v>
      </c>
      <c r="CU7" s="10"/>
    </row>
    <row r="8" spans="1:99"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99">
      <c r="T9" t="b">
        <v>0</v>
      </c>
      <c r="U9" t="s">
        <v>87</v>
      </c>
      <c r="V9" s="5">
        <f ca="1">настройка!$M$4/расчёт!I11*(RAND()-0.5)*$T$9</f>
        <v>0</v>
      </c>
      <c r="W9" s="5">
        <f ca="1">настройка!$M$4/расчёт!J11*(RAND()-0.5)*$T$9</f>
        <v>0</v>
      </c>
      <c r="X9" s="5">
        <f ca="1">настройка!$M$4/расчёт!K11*(RAND()-0.5)*$T$9</f>
        <v>0</v>
      </c>
      <c r="Y9" s="5">
        <f ca="1">настройка!$M$4/расчёт!L11*(RAND()-0.5)*$T$9</f>
        <v>0</v>
      </c>
      <c r="Z9" s="5">
        <f ca="1">настройка!$M$4/расчёт!M11*(RAND()-0.5)*$T$9</f>
        <v>0</v>
      </c>
      <c r="AA9" s="5">
        <f ca="1">настройка!$M$4/расчёт!N11*(RAND()-0.5)*$T$9</f>
        <v>0</v>
      </c>
      <c r="AB9" s="5">
        <f ca="1">настройка!$M$4/расчёт!O11*(RAND()-0.5)*$T$9</f>
        <v>0</v>
      </c>
      <c r="AC9" s="5">
        <f ca="1">настройка!$M$4/расчёт!P11*(RAND()-0.5)*$T$9</f>
        <v>0</v>
      </c>
      <c r="AD9" s="5">
        <f ca="1">настройка!$M$4/расчёт!Q11*(RAND()-0.5)*$T$9</f>
        <v>0</v>
      </c>
      <c r="AE9" s="5" t="e">
        <f ca="1">настройка!$M$4/расчёт!R11*(RAND()-0.5)*$T$9</f>
        <v>#DIV/0!</v>
      </c>
      <c r="AF9" s="5" t="e">
        <f ca="1">настройка!$M$4/расчёт!S11*(RAND()-0.5)*$T$9</f>
        <v>#DIV/0!</v>
      </c>
      <c r="AG9" s="5" t="e">
        <f ca="1">настройка!$M$4/расчёт!T11*(RAND()-0.5)*$T$9</f>
        <v>#DIV/0!</v>
      </c>
      <c r="AH9" s="5" t="e">
        <f ca="1">настройка!$M$4/расчёт!U11*(RAND()-0.5)*$T$9</f>
        <v>#DIV/0!</v>
      </c>
      <c r="AI9" s="5" t="e">
        <f ca="1">настройка!$M$4/расчёт!V11*(RAND()-0.5)*$T$9</f>
        <v>#DIV/0!</v>
      </c>
      <c r="AJ9" s="5" t="e">
        <f ca="1">настройка!$M$4/расчёт!W11*(RAND()-0.5)*$T$9</f>
        <v>#DIV/0!</v>
      </c>
    </row>
    <row r="13" spans="1:99"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99"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99">
      <c r="S15" s="5"/>
      <c r="T15" s="5"/>
      <c r="U15" s="5" t="s">
        <v>84</v>
      </c>
      <c r="V15" s="5">
        <f>расчёт!I77</f>
        <v>0</v>
      </c>
      <c r="W15" s="5">
        <f>расчёт!J77</f>
        <v>1.6666666666666666E-2</v>
      </c>
      <c r="X15" s="5">
        <f>расчёт!K77</f>
        <v>5.4666666666666669E-2</v>
      </c>
      <c r="Y15" s="5">
        <f>расчёт!L77</f>
        <v>9.6000000000000016E-2</v>
      </c>
      <c r="Z15" s="5">
        <f>расчёт!M77</f>
        <v>0.11633333333333334</v>
      </c>
      <c r="AA15" s="5">
        <f>расчёт!N77</f>
        <v>0.17</v>
      </c>
      <c r="AB15" s="5">
        <f>расчёт!O77</f>
        <v>0.24966666666666668</v>
      </c>
      <c r="AC15" s="5">
        <f>расчёт!P77</f>
        <v>0.31033333333333335</v>
      </c>
      <c r="AD15" s="5">
        <f>расчёт!Q77</f>
        <v>0.37366666666666665</v>
      </c>
      <c r="AE15" s="5" t="e">
        <f>расчёт!R77</f>
        <v>#N/A</v>
      </c>
      <c r="AF15" s="5" t="e">
        <f>расчёт!S77</f>
        <v>#N/A</v>
      </c>
      <c r="AG15" s="5" t="e">
        <f>расчёт!T77</f>
        <v>#N/A</v>
      </c>
      <c r="AH15" s="5" t="e">
        <f>расчёт!U77</f>
        <v>#N/A</v>
      </c>
      <c r="AI15" s="5" t="e">
        <f>расчёт!V77</f>
        <v>#N/A</v>
      </c>
      <c r="AJ15" s="5" t="e">
        <f>расчёт!W77</f>
        <v>#N/A</v>
      </c>
      <c r="AK15" s="5"/>
      <c r="AL15" s="5"/>
      <c r="AM15" s="5"/>
    </row>
    <row r="16" spans="1:99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U16" t="s">
        <v>128</v>
      </c>
      <c r="V16" s="5">
        <f ca="1">NORMINV($V$7,0,ABS(расчёт!I132))</f>
        <v>-1.0520110719760983E-3</v>
      </c>
      <c r="W16" s="5">
        <f ca="1">NORMINV($V$7,0,ABS(расчёт!J132))</f>
        <v>-1.0411194525952738E-3</v>
      </c>
      <c r="X16" s="5">
        <f ca="1">NORMINV($V$7,0,ABS(расчёт!K132))</f>
        <v>-1.5024466734930568E-4</v>
      </c>
      <c r="Y16" s="5">
        <f ca="1">NORMINV($V$7,0,ABS(расчёт!L132))</f>
        <v>-1.2068809475556243E-3</v>
      </c>
      <c r="Z16" s="5">
        <f ca="1">NORMINV($V$7,0,ABS(расчёт!M132))</f>
        <v>-3.7337366439089406E-4</v>
      </c>
      <c r="AA16" s="5">
        <f ca="1">NORMINV($V$7,0,ABS(расчёт!N132))</f>
        <v>-1.715504652613984E-3</v>
      </c>
      <c r="AB16" s="5">
        <f ca="1">NORMINV($V$7,0,ABS(расчёт!O132))</f>
        <v>-5.7912083050280447E-4</v>
      </c>
      <c r="AC16" s="5">
        <f ca="1">NORMINV($V$7,0,ABS(расчёт!P132))</f>
        <v>-2.161165845635263E-4</v>
      </c>
      <c r="AD16" s="5">
        <f ca="1">NORMINV($V$7,0,ABS(расчёт!Q132))</f>
        <v>-2.2611300235141714E-4</v>
      </c>
      <c r="AE16" s="5" t="e">
        <f ca="1">NORMINV($V$7,0,ABS(расчёт!R132))</f>
        <v>#N/A</v>
      </c>
      <c r="AF16" s="5" t="e">
        <f ca="1">NORMINV($V$7,0,ABS(расчёт!S132))</f>
        <v>#N/A</v>
      </c>
      <c r="AG16" s="5" t="e">
        <f ca="1">NORMINV($V$7,0,ABS(расчёт!T132))</f>
        <v>#N/A</v>
      </c>
      <c r="AH16" s="5" t="e">
        <f ca="1">NORMINV($V$7,0,ABS(расчёт!U132))</f>
        <v>#N/A</v>
      </c>
      <c r="AI16" s="5" t="e">
        <f ca="1">NORMINV($V$7,0,ABS(расчёт!V132))</f>
        <v>#N/A</v>
      </c>
      <c r="AJ16" s="5" t="e">
        <f ca="1">NORMINV($V$7,0,ABS(расчёт!W132))</f>
        <v>#N/A</v>
      </c>
    </row>
    <row r="17" spans="3:118">
      <c r="D17" t="e">
        <f ca="1">расчёт!I10</f>
        <v>#N/A</v>
      </c>
      <c r="E17" s="5" t="e">
        <f ca="1">расчёт!J10</f>
        <v>#N/A</v>
      </c>
      <c r="F17" s="5" t="e">
        <f ca="1">расчёт!K10</f>
        <v>#N/A</v>
      </c>
      <c r="G17" s="5" t="e">
        <f ca="1">расчёт!L10</f>
        <v>#N/A</v>
      </c>
      <c r="H17" s="5" t="e">
        <f ca="1">расчёт!M10</f>
        <v>#N/A</v>
      </c>
      <c r="I17" s="5" t="e">
        <f ca="1">расчёт!N10</f>
        <v>#N/A</v>
      </c>
      <c r="J17" s="5" t="e">
        <f ca="1">расчёт!O10</f>
        <v>#N/A</v>
      </c>
      <c r="K17" s="5" t="e">
        <f ca="1">расчёт!P10</f>
        <v>#N/A</v>
      </c>
      <c r="L17" s="5" t="e">
        <f ca="1">расчёт!Q10</f>
        <v>#N/A</v>
      </c>
      <c r="M17" s="5" t="e">
        <f ca="1">расчёт!R10</f>
        <v>#N/A</v>
      </c>
      <c r="N17" s="5" t="e">
        <f>расчёт!S10</f>
        <v>#N/A</v>
      </c>
      <c r="O17" s="5" t="e">
        <f>расчёт!T10</f>
        <v>#N/A</v>
      </c>
      <c r="P17" s="5" t="e">
        <f>расчёт!U10</f>
        <v>#N/A</v>
      </c>
      <c r="Q17" s="5" t="e">
        <f>расчёт!V10</f>
        <v>#N/A</v>
      </c>
      <c r="R17" s="5" t="e">
        <f>расчёт!W10</f>
        <v>#N/A</v>
      </c>
      <c r="U17" t="s">
        <v>85</v>
      </c>
      <c r="V17" s="5">
        <f ca="1">IFERROR(NORMINV(RAND(),0,данные!F27/настройка!$H$3),0)</f>
        <v>0</v>
      </c>
      <c r="W17" s="5">
        <f ca="1">IFERROR(NORMINV(RAND(),0,данные!G27/настройка!$H$3),0)</f>
        <v>0</v>
      </c>
      <c r="X17" s="5">
        <f ca="1">IFERROR(NORMINV(RAND(),0,данные!H27/настройка!$H$3),0)</f>
        <v>0</v>
      </c>
      <c r="Y17" s="5">
        <f ca="1">IFERROR(NORMINV(RAND(),0,данные!I27/настройка!$H$3),0)</f>
        <v>0</v>
      </c>
      <c r="Z17" s="5">
        <f ca="1">IFERROR(NORMINV(RAND(),0,данные!J27/настройка!$H$3),0)</f>
        <v>0</v>
      </c>
      <c r="AA17" s="5">
        <f ca="1">IFERROR(NORMINV(RAND(),0,данные!K27/настройка!$H$3),0)</f>
        <v>0</v>
      </c>
      <c r="AB17" s="5">
        <f ca="1">IFERROR(NORMINV(RAND(),0,данные!L27/настройка!$H$3),0)</f>
        <v>0</v>
      </c>
      <c r="AC17" s="5">
        <f ca="1">IFERROR(NORMINV(RAND(),0,данные!M27/настройка!$H$3),0)</f>
        <v>0</v>
      </c>
      <c r="AD17" s="5">
        <f ca="1">IFERROR(NORMINV(RAND(),0,данные!N27/настройка!$H$3),0)</f>
        <v>0</v>
      </c>
      <c r="AE17" s="5">
        <f ca="1">IFERROR(NORMINV(RAND(),0,данные!O27/настройка!$H$3),0)</f>
        <v>0</v>
      </c>
      <c r="AF17" s="5">
        <f ca="1">IFERROR(NORMINV(RAND(),0,данные!P27/настройка!$H$3),0)</f>
        <v>0</v>
      </c>
      <c r="AG17" s="5">
        <f ca="1">IFERROR(NORMINV(RAND(),0,данные!Q27/настройка!$H$3),0)</f>
        <v>0</v>
      </c>
      <c r="AH17" s="5">
        <f ca="1">IFERROR(NORMINV(RAND(),0,данные!R27/настройка!$H$3),0)</f>
        <v>0</v>
      </c>
      <c r="AI17" s="5">
        <f ca="1">IFERROR(NORMINV(RAND(),0,данные!S27/настройка!$H$3),0)</f>
        <v>0</v>
      </c>
      <c r="AJ17" s="5">
        <f ca="1">IFERROR(NORMINV(RAND(),0,данные!T27/настройка!$H$3),0)</f>
        <v>0</v>
      </c>
    </row>
    <row r="18" spans="3:118">
      <c r="C18" t="s">
        <v>134</v>
      </c>
      <c r="D18" t="e">
        <f ca="1">расчёт!I144</f>
        <v>#N/A</v>
      </c>
      <c r="E18" s="5" t="e">
        <f ca="1">расчёт!J144</f>
        <v>#N/A</v>
      </c>
      <c r="F18" s="5" t="e">
        <f ca="1">расчёт!K144</f>
        <v>#N/A</v>
      </c>
      <c r="G18" s="5" t="e">
        <f ca="1">расчёт!L144</f>
        <v>#N/A</v>
      </c>
      <c r="H18" s="5" t="e">
        <f ca="1">расчёт!M144</f>
        <v>#N/A</v>
      </c>
      <c r="I18" s="5" t="e">
        <f ca="1">расчёт!N144</f>
        <v>#N/A</v>
      </c>
      <c r="J18" s="5" t="e">
        <f ca="1">расчёт!O144</f>
        <v>#N/A</v>
      </c>
      <c r="K18" s="5" t="e">
        <f ca="1">расчёт!P144</f>
        <v>#N/A</v>
      </c>
      <c r="L18" s="5" t="e">
        <f ca="1">расчёт!Q144</f>
        <v>#N/A</v>
      </c>
      <c r="M18" s="5" t="e">
        <f ca="1">расчёт!R144</f>
        <v>#N/A</v>
      </c>
      <c r="N18" s="5" t="e">
        <f ca="1">расчёт!S144</f>
        <v>#N/A</v>
      </c>
      <c r="O18" s="5" t="e">
        <f ca="1">расчёт!T144</f>
        <v>#N/A</v>
      </c>
      <c r="P18" s="5" t="e">
        <f ca="1">расчёт!U144</f>
        <v>#N/A</v>
      </c>
      <c r="Q18" s="5" t="e">
        <f ca="1">расчёт!V144</f>
        <v>#N/A</v>
      </c>
      <c r="R18" s="5" t="e">
        <f ca="1">расчёт!W144</f>
        <v>#N/A</v>
      </c>
      <c r="V18">
        <f ca="1">V15+V16+V17+V9</f>
        <v>-1.0520110719760983E-3</v>
      </c>
      <c r="W18" s="5">
        <f t="shared" ref="W18:AJ18" ca="1" si="0">W15+W16+W17+W9</f>
        <v>1.5625547214071393E-2</v>
      </c>
      <c r="X18" s="5">
        <f t="shared" ca="1" si="0"/>
        <v>5.451642199931736E-2</v>
      </c>
      <c r="Y18" s="5">
        <f ca="1">Y15+Y16+Y17+Y9</f>
        <v>9.4793119052444391E-2</v>
      </c>
      <c r="Z18" s="5">
        <f t="shared" ca="1" si="0"/>
        <v>0.11595995966894244</v>
      </c>
      <c r="AA18" s="5">
        <f t="shared" ca="1" si="0"/>
        <v>0.16828449534738602</v>
      </c>
      <c r="AB18" s="5">
        <f t="shared" ca="1" si="0"/>
        <v>0.24908754583616388</v>
      </c>
      <c r="AC18" s="5">
        <f t="shared" ca="1" si="0"/>
        <v>0.3101172167487698</v>
      </c>
      <c r="AD18" s="5">
        <f t="shared" ca="1" si="0"/>
        <v>0.37344055366431522</v>
      </c>
      <c r="AE18" s="5" t="e">
        <f t="shared" ca="1" si="0"/>
        <v>#N/A</v>
      </c>
      <c r="AF18" s="5" t="e">
        <f t="shared" ca="1" si="0"/>
        <v>#N/A</v>
      </c>
      <c r="AG18" s="5" t="e">
        <f t="shared" ca="1" si="0"/>
        <v>#N/A</v>
      </c>
      <c r="AH18" s="5" t="e">
        <f t="shared" ca="1" si="0"/>
        <v>#N/A</v>
      </c>
      <c r="AI18" s="5" t="e">
        <f t="shared" ca="1" si="0"/>
        <v>#N/A</v>
      </c>
      <c r="AJ18" s="5" t="e">
        <f t="shared" ca="1" si="0"/>
        <v>#N/A</v>
      </c>
      <c r="CK18" t="e">
        <f ca="1">расчёт!I92-CK20</f>
        <v>#DIV/0!</v>
      </c>
      <c r="CL18" s="5" t="e">
        <f ca="1">расчёт!J92-CL20</f>
        <v>#DIV/0!</v>
      </c>
      <c r="CM18" s="5" t="e">
        <f ca="1">расчёт!K92-CM20</f>
        <v>#DIV/0!</v>
      </c>
      <c r="CN18" s="5" t="e">
        <f ca="1">расчёт!L92-CN20</f>
        <v>#DIV/0!</v>
      </c>
      <c r="CO18" s="5" t="e">
        <f ca="1">расчёт!M92-CO20</f>
        <v>#DIV/0!</v>
      </c>
      <c r="CP18" s="5" t="e">
        <f ca="1">расчёт!N92-CP20</f>
        <v>#DIV/0!</v>
      </c>
      <c r="CQ18" s="5" t="e">
        <f ca="1">расчёт!O92-CQ20</f>
        <v>#DIV/0!</v>
      </c>
      <c r="CR18" s="5" t="e">
        <f ca="1">расчёт!P92-CR20</f>
        <v>#DIV/0!</v>
      </c>
      <c r="CS18" s="5" t="e">
        <f ca="1">расчёт!Q92-CS20</f>
        <v>#DIV/0!</v>
      </c>
      <c r="CT18" s="5" t="e">
        <f ca="1">расчёт!R92-CT20</f>
        <v>#N/A</v>
      </c>
      <c r="CU18" s="5" t="e">
        <f ca="1">расчёт!S92-CU20</f>
        <v>#N/A</v>
      </c>
      <c r="CV18" s="5" t="e">
        <f ca="1">расчёт!T92-CV20</f>
        <v>#N/A</v>
      </c>
      <c r="CW18" s="5" t="e">
        <f ca="1">расчёт!U92-CW20</f>
        <v>#N/A</v>
      </c>
      <c r="CX18" s="5" t="e">
        <f ca="1">расчёт!V92-CX20</f>
        <v>#N/A</v>
      </c>
      <c r="CY18" s="5" t="e">
        <f ca="1">расчёт!W92-CY20</f>
        <v>#N/A</v>
      </c>
      <c r="CZ18" t="e">
        <f ca="1">расчёт!I10-CZ20</f>
        <v>#N/A</v>
      </c>
      <c r="DA18" t="e">
        <f ca="1">расчёт!J10-DA20</f>
        <v>#N/A</v>
      </c>
      <c r="DB18" t="e">
        <f ca="1">расчёт!K10-DB20</f>
        <v>#N/A</v>
      </c>
      <c r="DC18" t="e">
        <f ca="1">расчёт!L10-DC20</f>
        <v>#N/A</v>
      </c>
      <c r="DD18" t="e">
        <f ca="1">расчёт!M10-DD20</f>
        <v>#N/A</v>
      </c>
      <c r="DE18" t="e">
        <f ca="1">расчёт!N10-DE20</f>
        <v>#N/A</v>
      </c>
      <c r="DF18" t="e">
        <f ca="1">расчёт!O10-DF20</f>
        <v>#N/A</v>
      </c>
      <c r="DG18" t="e">
        <f ca="1">расчёт!P10-DG20</f>
        <v>#N/A</v>
      </c>
      <c r="DH18" t="e">
        <f ca="1">расчёт!Q10-DH20</f>
        <v>#N/A</v>
      </c>
      <c r="DI18" t="e">
        <f ca="1">расчёт!R10-DI20</f>
        <v>#N/A</v>
      </c>
      <c r="DJ18" t="e">
        <f>расчёт!S10-DJ20</f>
        <v>#N/A</v>
      </c>
      <c r="DK18" t="e">
        <f>расчёт!T10-DK20</f>
        <v>#N/A</v>
      </c>
      <c r="DL18" t="e">
        <f>расчёт!U10-DL20</f>
        <v>#N/A</v>
      </c>
      <c r="DM18" t="e">
        <f>расчёт!V10-DM20</f>
        <v>#N/A</v>
      </c>
      <c r="DN18" t="e">
        <f>расчёт!W10-DN20</f>
        <v>#N/A</v>
      </c>
    </row>
    <row r="19" spans="3:118"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CK19" t="e">
        <f ca="1">расчёт!I92+CK20</f>
        <v>#DIV/0!</v>
      </c>
      <c r="CL19" s="5" t="e">
        <f ca="1">расчёт!J92+CL20</f>
        <v>#DIV/0!</v>
      </c>
      <c r="CM19" s="5" t="e">
        <f ca="1">расчёт!K92+CM20</f>
        <v>#DIV/0!</v>
      </c>
      <c r="CN19" s="5" t="e">
        <f ca="1">расчёт!L92+CN20</f>
        <v>#DIV/0!</v>
      </c>
      <c r="CO19" s="5" t="e">
        <f ca="1">расчёт!M92+CO20</f>
        <v>#DIV/0!</v>
      </c>
      <c r="CP19" s="5" t="e">
        <f ca="1">расчёт!N92+CP20</f>
        <v>#DIV/0!</v>
      </c>
      <c r="CQ19" s="5" t="e">
        <f ca="1">расчёт!O92+CQ20</f>
        <v>#DIV/0!</v>
      </c>
      <c r="CR19" s="5" t="e">
        <f ca="1">расчёт!P92+CR20</f>
        <v>#DIV/0!</v>
      </c>
      <c r="CS19" s="5" t="e">
        <f ca="1">расчёт!Q92+CS20</f>
        <v>#DIV/0!</v>
      </c>
      <c r="CT19" s="5" t="e">
        <f ca="1">расчёт!R92+CT20</f>
        <v>#N/A</v>
      </c>
      <c r="CU19" s="5" t="e">
        <f ca="1">расчёт!S92+CU20</f>
        <v>#N/A</v>
      </c>
      <c r="CV19" s="5" t="e">
        <f ca="1">расчёт!T92+CV20</f>
        <v>#N/A</v>
      </c>
      <c r="CW19" s="5" t="e">
        <f ca="1">расчёт!U92+CW20</f>
        <v>#N/A</v>
      </c>
      <c r="CX19" s="5" t="e">
        <f ca="1">расчёт!V92+CX20</f>
        <v>#N/A</v>
      </c>
      <c r="CY19" s="5" t="e">
        <f ca="1">расчёт!W92+CY20</f>
        <v>#N/A</v>
      </c>
      <c r="CZ19" t="e">
        <f ca="1">расчёт!I10+CZ20</f>
        <v>#N/A</v>
      </c>
      <c r="DA19" t="e">
        <f ca="1">расчёт!J10+DA20</f>
        <v>#N/A</v>
      </c>
      <c r="DB19" t="e">
        <f ca="1">расчёт!K10+DB20</f>
        <v>#N/A</v>
      </c>
      <c r="DC19" t="e">
        <f ca="1">расчёт!L10+DC20</f>
        <v>#N/A</v>
      </c>
      <c r="DD19" t="e">
        <f ca="1">расчёт!M10+DD20</f>
        <v>#N/A</v>
      </c>
      <c r="DE19" t="e">
        <f ca="1">расчёт!N10+DE20</f>
        <v>#N/A</v>
      </c>
      <c r="DF19" t="e">
        <f ca="1">расчёт!O10+DF20</f>
        <v>#N/A</v>
      </c>
      <c r="DG19" t="e">
        <f ca="1">расчёт!P10+DG20</f>
        <v>#N/A</v>
      </c>
      <c r="DH19" t="e">
        <f ca="1">расчёт!Q10+DH20</f>
        <v>#N/A</v>
      </c>
      <c r="DI19" t="e">
        <f ca="1">расчёт!R10+DI20</f>
        <v>#N/A</v>
      </c>
      <c r="DJ19" t="e">
        <f>расчёт!S10+DJ20</f>
        <v>#N/A</v>
      </c>
      <c r="DK19" t="e">
        <f>расчёт!T10+DK20</f>
        <v>#N/A</v>
      </c>
      <c r="DL19" t="e">
        <f>расчёт!U10+DL20</f>
        <v>#N/A</v>
      </c>
      <c r="DM19" t="e">
        <f>расчёт!V10+DM20</f>
        <v>#N/A</v>
      </c>
      <c r="DN19" t="e">
        <f>расчёт!W10+DN20</f>
        <v>#N/A</v>
      </c>
    </row>
    <row r="20" spans="3:118">
      <c r="C20" t="s">
        <v>84</v>
      </c>
      <c r="D20" t="e">
        <f t="array" aca="1" ref="D20:G20" ca="1">LINEST(OFFSET(V18,0,0,1,расчёт!$I$82),OFFSET(D18,0,0,1,расчёт!I82)^{1;2},расчёт!I83,0)</f>
        <v>#VALUE!</v>
      </c>
      <c r="E20" t="e">
        <f ca="1"/>
        <v>#VALUE!</v>
      </c>
      <c r="F20" t="e">
        <f ca="1"/>
        <v>#VALUE!</v>
      </c>
      <c r="G20" t="e">
        <f ca="1"/>
        <v>#VALUE!</v>
      </c>
      <c r="U20" s="2" t="s">
        <v>99</v>
      </c>
      <c r="V20" t="e">
        <f ca="1">V15-V21</f>
        <v>#N/A</v>
      </c>
      <c r="W20" s="5" t="e">
        <f t="shared" ref="W20:AJ20" ca="1" si="1">W15-W21</f>
        <v>#N/A</v>
      </c>
      <c r="X20" s="5" t="e">
        <f t="shared" ca="1" si="1"/>
        <v>#N/A</v>
      </c>
      <c r="Y20" s="5" t="e">
        <f t="shared" ca="1" si="1"/>
        <v>#N/A</v>
      </c>
      <c r="Z20" s="5" t="e">
        <f t="shared" ca="1" si="1"/>
        <v>#N/A</v>
      </c>
      <c r="AA20" s="5" t="e">
        <f t="shared" ca="1" si="1"/>
        <v>#N/A</v>
      </c>
      <c r="AB20" s="5" t="e">
        <f t="shared" ca="1" si="1"/>
        <v>#N/A</v>
      </c>
      <c r="AC20" s="5" t="e">
        <f t="shared" ca="1" si="1"/>
        <v>#N/A</v>
      </c>
      <c r="AD20" s="5" t="e">
        <f t="shared" ca="1" si="1"/>
        <v>#N/A</v>
      </c>
      <c r="AE20" s="5" t="e">
        <f t="shared" ca="1" si="1"/>
        <v>#N/A</v>
      </c>
      <c r="AF20" s="5" t="e">
        <f t="shared" ca="1" si="1"/>
        <v>#N/A</v>
      </c>
      <c r="AG20" s="5" t="e">
        <f t="shared" ca="1" si="1"/>
        <v>#N/A</v>
      </c>
      <c r="AH20" s="5" t="e">
        <f t="shared" ca="1" si="1"/>
        <v>#N/A</v>
      </c>
      <c r="AI20" s="5" t="e">
        <f t="shared" ca="1" si="1"/>
        <v>#N/A</v>
      </c>
      <c r="AJ20" s="5" t="e">
        <f t="shared" ca="1" si="1"/>
        <v>#N/A</v>
      </c>
      <c r="AK20" s="9" t="e">
        <f ca="1">D17-AK21</f>
        <v>#N/A</v>
      </c>
      <c r="AL20" t="e">
        <f t="shared" ref="AL20:AY20" ca="1" si="2">E17-AL21</f>
        <v>#N/A</v>
      </c>
      <c r="AM20" t="e">
        <f t="shared" ca="1" si="2"/>
        <v>#N/A</v>
      </c>
      <c r="AN20" t="e">
        <f t="shared" ca="1" si="2"/>
        <v>#N/A</v>
      </c>
      <c r="AO20" t="e">
        <f t="shared" ca="1" si="2"/>
        <v>#N/A</v>
      </c>
      <c r="AP20" t="e">
        <f t="shared" ca="1" si="2"/>
        <v>#N/A</v>
      </c>
      <c r="AQ20" t="e">
        <f t="shared" ca="1" si="2"/>
        <v>#N/A</v>
      </c>
      <c r="AR20" t="e">
        <f t="shared" ca="1" si="2"/>
        <v>#N/A</v>
      </c>
      <c r="AS20" t="e">
        <f t="shared" ca="1" si="2"/>
        <v>#N/A</v>
      </c>
      <c r="AT20" t="e">
        <f t="shared" ca="1" si="2"/>
        <v>#N/A</v>
      </c>
      <c r="AU20" t="e">
        <f t="shared" ca="1" si="2"/>
        <v>#N/A</v>
      </c>
      <c r="AV20" t="e">
        <f t="shared" ca="1" si="2"/>
        <v>#N/A</v>
      </c>
      <c r="AW20" t="e">
        <f t="shared" ca="1" si="2"/>
        <v>#N/A</v>
      </c>
      <c r="AX20" t="e">
        <f t="shared" ca="1" si="2"/>
        <v>#N/A</v>
      </c>
      <c r="AY20" t="e">
        <f t="shared" ca="1" si="2"/>
        <v>#N/A</v>
      </c>
      <c r="BB20" s="5"/>
      <c r="BC20" s="5"/>
      <c r="BD20" s="5"/>
      <c r="CK20" t="e">
        <f>_xlfn.STDEV.S(BB:BB)</f>
        <v>#DIV/0!</v>
      </c>
      <c r="CL20" s="5" t="e">
        <f t="shared" ref="CL20:CY20" si="3">_xlfn.STDEV.S(BC:BC)</f>
        <v>#DIV/0!</v>
      </c>
      <c r="CM20" s="5" t="e">
        <f t="shared" si="3"/>
        <v>#DIV/0!</v>
      </c>
      <c r="CN20" s="5" t="e">
        <f t="shared" si="3"/>
        <v>#DIV/0!</v>
      </c>
      <c r="CO20" s="5" t="e">
        <f t="shared" si="3"/>
        <v>#DIV/0!</v>
      </c>
      <c r="CP20" s="5" t="e">
        <f t="shared" si="3"/>
        <v>#DIV/0!</v>
      </c>
      <c r="CQ20" s="5" t="e">
        <f t="shared" si="3"/>
        <v>#DIV/0!</v>
      </c>
      <c r="CR20" s="5" t="e">
        <f t="shared" si="3"/>
        <v>#DIV/0!</v>
      </c>
      <c r="CS20" s="5" t="e">
        <f t="shared" si="3"/>
        <v>#DIV/0!</v>
      </c>
      <c r="CT20" s="5" t="e">
        <f t="shared" si="3"/>
        <v>#DIV/0!</v>
      </c>
      <c r="CU20" s="5" t="e">
        <f t="shared" si="3"/>
        <v>#DIV/0!</v>
      </c>
      <c r="CV20" s="5" t="e">
        <f t="shared" si="3"/>
        <v>#DIV/0!</v>
      </c>
      <c r="CW20" s="5" t="e">
        <f t="shared" si="3"/>
        <v>#DIV/0!</v>
      </c>
      <c r="CX20" s="5" t="e">
        <f t="shared" si="3"/>
        <v>#DIV/0!</v>
      </c>
      <c r="CY20" s="5" t="e">
        <f t="shared" si="3"/>
        <v>#DIV/0!</v>
      </c>
      <c r="CZ20" t="e">
        <f>_xlfn.STDEV.S(BQ:BQ)</f>
        <v>#DIV/0!</v>
      </c>
      <c r="DA20" t="e">
        <f t="shared" ref="DA20:DN20" si="4">_xlfn.STDEV.S(BR:BR)</f>
        <v>#DIV/0!</v>
      </c>
      <c r="DB20" t="e">
        <f t="shared" si="4"/>
        <v>#DIV/0!</v>
      </c>
      <c r="DC20" t="e">
        <f t="shared" si="4"/>
        <v>#DIV/0!</v>
      </c>
      <c r="DD20" t="e">
        <f t="shared" si="4"/>
        <v>#DIV/0!</v>
      </c>
      <c r="DE20" t="e">
        <f t="shared" si="4"/>
        <v>#DIV/0!</v>
      </c>
      <c r="DF20" t="e">
        <f t="shared" si="4"/>
        <v>#DIV/0!</v>
      </c>
      <c r="DG20" t="e">
        <f t="shared" si="4"/>
        <v>#DIV/0!</v>
      </c>
      <c r="DH20" t="e">
        <f t="shared" si="4"/>
        <v>#DIV/0!</v>
      </c>
      <c r="DI20" t="e">
        <f t="shared" si="4"/>
        <v>#DIV/0!</v>
      </c>
      <c r="DJ20" t="e">
        <f t="shared" si="4"/>
        <v>#DIV/0!</v>
      </c>
      <c r="DK20" t="e">
        <f t="shared" si="4"/>
        <v>#DIV/0!</v>
      </c>
      <c r="DL20" t="e">
        <f t="shared" si="4"/>
        <v>#DIV/0!</v>
      </c>
      <c r="DM20" t="e">
        <f t="shared" si="4"/>
        <v>#DIV/0!</v>
      </c>
      <c r="DN20" t="e">
        <f t="shared" si="4"/>
        <v>#DIV/0!</v>
      </c>
    </row>
    <row r="21" spans="3:118">
      <c r="C21" t="s">
        <v>70</v>
      </c>
      <c r="D21" t="e">
        <f t="array" aca="1" ref="D21:G21" ca="1">LINEST(OFFSET(D18,0,0,1,расчёт!$I$82),OFFSET(V18,0,0,1,расчёт!I82)^{1;2},расчёт!I83,0)</f>
        <v>#VALUE!</v>
      </c>
      <c r="E21" t="e">
        <f ca="1"/>
        <v>#VALUE!</v>
      </c>
      <c r="F21" t="e">
        <f ca="1"/>
        <v>#VALUE!</v>
      </c>
      <c r="G21" t="e">
        <f ca="1"/>
        <v>#VALUE!</v>
      </c>
      <c r="V21" t="e">
        <f ca="1">(D17^2*$D$20)+(D17*$E$20)+$F$20</f>
        <v>#N/A</v>
      </c>
      <c r="W21" s="5" t="e">
        <f t="shared" ref="W21" ca="1" si="5">(E17^2*$D$20)+(E17*$E$20)+$F$20</f>
        <v>#N/A</v>
      </c>
      <c r="X21" s="5" t="e">
        <f t="shared" ref="X21" ca="1" si="6">(F17^2*$D$20)+(F17*$E$20)+$F$20</f>
        <v>#N/A</v>
      </c>
      <c r="Y21" s="5" t="e">
        <f t="shared" ref="Y21" ca="1" si="7">(G17^2*$D$20)+(G17*$E$20)+$F$20</f>
        <v>#N/A</v>
      </c>
      <c r="Z21" s="5" t="e">
        <f t="shared" ref="Z21" ca="1" si="8">(H17^2*$D$20)+(H17*$E$20)+$F$20</f>
        <v>#N/A</v>
      </c>
      <c r="AA21" s="5" t="e">
        <f t="shared" ref="AA21" ca="1" si="9">(I17^2*$D$20)+(I17*$E$20)+$F$20</f>
        <v>#N/A</v>
      </c>
      <c r="AB21" s="5" t="e">
        <f t="shared" ref="AB21" ca="1" si="10">(J17^2*$D$20)+(J17*$E$20)+$F$20</f>
        <v>#N/A</v>
      </c>
      <c r="AC21" s="5" t="e">
        <f t="shared" ref="AC21" ca="1" si="11">(K17^2*$D$20)+(K17*$E$20)+$F$20</f>
        <v>#N/A</v>
      </c>
      <c r="AD21" s="5" t="e">
        <f t="shared" ref="AD21" ca="1" si="12">(L17^2*$D$20)+(L17*$E$20)+$F$20</f>
        <v>#N/A</v>
      </c>
      <c r="AE21" s="5" t="e">
        <f t="shared" ref="AE21" ca="1" si="13">(M17^2*$D$20)+(M17*$E$20)+$F$20</f>
        <v>#N/A</v>
      </c>
      <c r="AF21" s="5" t="e">
        <f t="shared" ref="AF21" ca="1" si="14">(N17^2*$D$20)+(N17*$E$20)+$F$20</f>
        <v>#N/A</v>
      </c>
      <c r="AG21" s="5" t="e">
        <f t="shared" ref="AG21" ca="1" si="15">(O17^2*$D$20)+(O17*$E$20)+$F$20</f>
        <v>#N/A</v>
      </c>
      <c r="AH21" s="5" t="e">
        <f t="shared" ref="AH21" ca="1" si="16">(P17^2*$D$20)+(P17*$E$20)+$F$20</f>
        <v>#N/A</v>
      </c>
      <c r="AI21" s="5" t="e">
        <f t="shared" ref="AI21" ca="1" si="17">(Q17^2*$D$20)+(Q17*$E$20)+$F$20</f>
        <v>#N/A</v>
      </c>
      <c r="AJ21" s="5" t="e">
        <f t="shared" ref="AJ21" ca="1" si="18">(R17^2*$D$20)+(R17*$E$20)+$F$20</f>
        <v>#N/A</v>
      </c>
      <c r="AK21" s="9" t="e">
        <f ca="1">(V15^2*$D$21)+(V15*$E$21)+$F$21</f>
        <v>#VALUE!</v>
      </c>
      <c r="AL21" t="e">
        <f t="shared" ref="AL21:AW21" ca="1" si="19">(W15^2*$D$21)+(W15*$E$21)+$F$21</f>
        <v>#VALUE!</v>
      </c>
      <c r="AM21" t="e">
        <f t="shared" ca="1" si="19"/>
        <v>#VALUE!</v>
      </c>
      <c r="AN21" t="e">
        <f t="shared" ca="1" si="19"/>
        <v>#VALUE!</v>
      </c>
      <c r="AO21" t="e">
        <f t="shared" ca="1" si="19"/>
        <v>#VALUE!</v>
      </c>
      <c r="AP21" t="e">
        <f t="shared" ca="1" si="19"/>
        <v>#VALUE!</v>
      </c>
      <c r="AQ21" t="e">
        <f t="shared" ca="1" si="19"/>
        <v>#VALUE!</v>
      </c>
      <c r="AR21" t="e">
        <f t="shared" ca="1" si="19"/>
        <v>#VALUE!</v>
      </c>
      <c r="AS21" t="e">
        <f t="shared" ca="1" si="19"/>
        <v>#VALUE!</v>
      </c>
      <c r="AT21" t="e">
        <f t="shared" ca="1" si="19"/>
        <v>#N/A</v>
      </c>
      <c r="AU21" t="e">
        <f t="shared" ca="1" si="19"/>
        <v>#N/A</v>
      </c>
      <c r="AV21" t="e">
        <f t="shared" ca="1" si="19"/>
        <v>#N/A</v>
      </c>
      <c r="AW21" t="e">
        <f t="shared" ca="1" si="19"/>
        <v>#N/A</v>
      </c>
      <c r="AX21" t="e">
        <f t="shared" ref="AX21" ca="1" si="20">(AI15^2*$D$21)+(AI15*$E$21)+$F$21</f>
        <v>#N/A</v>
      </c>
      <c r="AY21" t="e">
        <f t="shared" ref="AY21" ca="1" si="21">(AJ15^2*$D$21)+(AJ15*$E$21)+$F$21</f>
        <v>#N/A</v>
      </c>
      <c r="CZ21" s="9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</row>
    <row r="22" spans="3:118"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CZ22" s="9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3:118"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CZ23" s="9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</row>
    <row r="24" spans="3:118"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CZ24" s="9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</row>
    <row r="25" spans="3:118"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CZ25" s="9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</row>
    <row r="26" spans="3:118"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CK26">
        <v>2.1837181550426954</v>
      </c>
      <c r="CL26">
        <v>3.174059374759457</v>
      </c>
      <c r="CM26">
        <v>4.1675445850845074</v>
      </c>
      <c r="CN26">
        <v>4.9348615330391423</v>
      </c>
      <c r="CO26">
        <v>6.3251300476664554</v>
      </c>
      <c r="CP26">
        <v>7.1058332627729168</v>
      </c>
      <c r="CQ26">
        <v>7.8871202047805813</v>
      </c>
      <c r="CR26">
        <v>9.2681803863595533</v>
      </c>
      <c r="CS26">
        <v>10.062064379854393</v>
      </c>
      <c r="CT26">
        <v>10.832689713478084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s="9">
        <v>1.9770261605546484</v>
      </c>
      <c r="DA26" s="5">
        <v>2.9799518439133266</v>
      </c>
      <c r="DB26" s="5">
        <v>3.9863623206797234</v>
      </c>
      <c r="DC26" s="5">
        <v>4.7636068511020833</v>
      </c>
      <c r="DD26" s="5">
        <v>6.1716075743614676</v>
      </c>
      <c r="DE26" s="5">
        <v>6.9623100056190683</v>
      </c>
      <c r="DF26" s="5">
        <v>7.7535322661572579</v>
      </c>
      <c r="DG26" s="5">
        <v>9.1525209169480082</v>
      </c>
      <c r="DH26" s="5">
        <v>9.9563112999351588</v>
      </c>
      <c r="DI26" s="5">
        <v>10.737378334227829</v>
      </c>
      <c r="DJ26" s="5" t="e">
        <v>#N/A</v>
      </c>
      <c r="DK26" s="5" t="e">
        <v>#N/A</v>
      </c>
      <c r="DL26" s="5" t="e">
        <v>#N/A</v>
      </c>
      <c r="DM26" s="5" t="e">
        <v>#N/A</v>
      </c>
      <c r="DN26" s="5" t="e">
        <v>#N/A</v>
      </c>
    </row>
    <row r="27" spans="3:118"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CK27">
        <v>2.2092818144401467</v>
      </c>
      <c r="CL27">
        <v>3.1936722652325882</v>
      </c>
      <c r="CM27">
        <v>4.1946660421218338</v>
      </c>
      <c r="CN27">
        <v>4.9676397971643764</v>
      </c>
      <c r="CO27">
        <v>6.3617429379550412</v>
      </c>
      <c r="CP27">
        <v>7.1410777425508503</v>
      </c>
      <c r="CQ27">
        <v>7.9198288202454545</v>
      </c>
      <c r="CR27">
        <v>9.3033929773793673</v>
      </c>
      <c r="CS27">
        <v>10.109041636996983</v>
      </c>
      <c r="CT27">
        <v>10.89845432307556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s="9">
        <v>2.0029738394453518</v>
      </c>
      <c r="DA27" s="5">
        <v>3.0000481560866739</v>
      </c>
      <c r="DB27" s="5">
        <v>4.0136376793202766</v>
      </c>
      <c r="DC27" s="5">
        <v>4.7963931488979172</v>
      </c>
      <c r="DD27" s="5">
        <v>6.2083924256385332</v>
      </c>
      <c r="DE27" s="5">
        <v>6.9976899943809325</v>
      </c>
      <c r="DF27" s="5">
        <v>7.7864677338427413</v>
      </c>
      <c r="DG27" s="5">
        <v>9.1874790830519917</v>
      </c>
      <c r="DH27" s="5">
        <v>10.003688700064842</v>
      </c>
      <c r="DI27" s="5">
        <v>10.80262166577217</v>
      </c>
      <c r="DJ27" s="5" t="e">
        <v>#N/A</v>
      </c>
      <c r="DK27" s="5" t="e">
        <v>#N/A</v>
      </c>
      <c r="DL27" s="5" t="e">
        <v>#N/A</v>
      </c>
      <c r="DM27" s="5" t="e">
        <v>#N/A</v>
      </c>
      <c r="DN27" s="5" t="e">
        <v>#N/A</v>
      </c>
    </row>
    <row r="28" spans="3:118"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CJ28" t="s">
        <v>100</v>
      </c>
      <c r="CK28">
        <v>1.2781829698725496E-2</v>
      </c>
      <c r="CL28">
        <v>9.8064452365656807E-3</v>
      </c>
      <c r="CM28">
        <v>1.3560728518662878E-2</v>
      </c>
      <c r="CN28">
        <v>1.6389132062617141E-2</v>
      </c>
      <c r="CO28">
        <v>1.8306445144292475E-2</v>
      </c>
      <c r="CP28">
        <v>1.7622239888966312E-2</v>
      </c>
      <c r="CQ28">
        <v>1.6354307732437033E-2</v>
      </c>
      <c r="CR28">
        <v>1.7606295509907038E-2</v>
      </c>
      <c r="CS28">
        <v>2.3488628571295241E-2</v>
      </c>
      <c r="CT28">
        <v>3.2882304798737702E-2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s="9">
        <v>1.2973839445351668E-2</v>
      </c>
      <c r="DA28" s="5">
        <v>1.0048156086673624E-2</v>
      </c>
      <c r="DB28" s="5">
        <v>1.3637679320276656E-2</v>
      </c>
      <c r="DC28" s="5">
        <v>1.6393148897917126E-2</v>
      </c>
      <c r="DD28" s="5">
        <v>1.8392425638532744E-2</v>
      </c>
      <c r="DE28" s="5">
        <v>1.7689994380932144E-2</v>
      </c>
      <c r="DF28" s="5">
        <v>1.646773384274133E-2</v>
      </c>
      <c r="DG28" s="5">
        <v>1.7479083051991411E-2</v>
      </c>
      <c r="DH28" s="5">
        <v>2.3688700064841365E-2</v>
      </c>
      <c r="DI28" s="5">
        <v>3.2621665772170544E-2</v>
      </c>
      <c r="DJ28" s="5" t="e">
        <v>#N/A</v>
      </c>
      <c r="DK28" s="5" t="e">
        <v>#N/A</v>
      </c>
      <c r="DL28" s="5" t="e">
        <v>#N/A</v>
      </c>
      <c r="DM28" s="5" t="e">
        <v>#N/A</v>
      </c>
      <c r="DN28" s="5" t="e">
        <v>#N/A</v>
      </c>
    </row>
    <row r="29" spans="3:118"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</row>
    <row r="30" spans="3:118"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</row>
    <row r="31" spans="3:118"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3:118"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22:36"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22:36"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22:36"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22:36"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22:36"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22:36"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</row>
    <row r="39" spans="22:36"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</row>
    <row r="40" spans="22:36"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</row>
    <row r="41" spans="22:36"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</row>
    <row r="42" spans="22:36"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</row>
    <row r="43" spans="22:36"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</row>
    <row r="44" spans="22:36"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</row>
    <row r="45" spans="22:36"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</row>
    <row r="46" spans="22:36"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</row>
    <row r="47" spans="22:36"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</row>
    <row r="48" spans="22:36"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</row>
    <row r="49" spans="22:36"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</row>
    <row r="50" spans="22:36"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</row>
    <row r="51" spans="22:36"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</row>
    <row r="52" spans="22:36"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</row>
    <row r="53" spans="22:36"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</row>
    <row r="54" spans="22:36"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</row>
    <row r="55" spans="22:36"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  <row r="56" spans="22:36"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</row>
    <row r="57" spans="22:36"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</row>
    <row r="58" spans="22:36"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</row>
    <row r="59" spans="22:36"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</row>
    <row r="60" spans="22:36"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</row>
    <row r="61" spans="22:36"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</row>
    <row r="62" spans="22:36"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</row>
    <row r="63" spans="22:36"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</row>
    <row r="64" spans="22:36"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</row>
    <row r="65" spans="22:36"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</row>
    <row r="66" spans="22:36"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</row>
    <row r="67" spans="22:36"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</row>
    <row r="68" spans="22:36"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</row>
    <row r="69" spans="22:36"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</row>
    <row r="70" spans="22:36"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</row>
    <row r="71" spans="22:36"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</row>
    <row r="72" spans="22:36"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</row>
    <row r="73" spans="22:36"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</row>
    <row r="74" spans="22:36"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</row>
    <row r="75" spans="22:36"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</row>
    <row r="76" spans="22:36"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</row>
    <row r="77" spans="22:36"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2:36"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</row>
    <row r="79" spans="22:36"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</row>
    <row r="80" spans="22:36"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</row>
    <row r="81" spans="22:36"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</row>
    <row r="82" spans="22:36"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</row>
    <row r="83" spans="22:36"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</row>
    <row r="84" spans="22:36"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</row>
    <row r="85" spans="22:36"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</row>
    <row r="86" spans="22:36"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</row>
    <row r="87" spans="22:36"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</row>
    <row r="88" spans="22:36"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</row>
    <row r="89" spans="22:36"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</row>
    <row r="90" spans="22:36"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</row>
    <row r="91" spans="22:36"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</row>
    <row r="92" spans="22:36"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spans="22:36"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</row>
    <row r="94" spans="22:36"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</row>
    <row r="95" spans="22:36"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</row>
    <row r="96" spans="22:36"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</row>
    <row r="97" spans="22:36"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</row>
    <row r="98" spans="22:36"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</row>
    <row r="99" spans="22:36"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</row>
    <row r="100" spans="22:36"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</row>
    <row r="101" spans="22:36"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</row>
    <row r="102" spans="22:36"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</row>
    <row r="103" spans="22:36"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</row>
    <row r="104" spans="22:36"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</row>
    <row r="105" spans="22:36"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</row>
    <row r="106" spans="22:36"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</row>
    <row r="107" spans="22:36"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</row>
    <row r="108" spans="22:36"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</row>
    <row r="109" spans="22:36"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</row>
    <row r="110" spans="22:36"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</row>
    <row r="111" spans="22:36"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</row>
    <row r="112" spans="22:36"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</row>
    <row r="113" spans="22:36"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</row>
    <row r="114" spans="22:36"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22:36"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</row>
    <row r="116" spans="22:36"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</row>
    <row r="117" spans="22:36"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</row>
    <row r="118" spans="22:36"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</row>
    <row r="119" spans="22:36"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</row>
    <row r="120" spans="22:36"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</row>
    <row r="121" spans="22:36"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</row>
    <row r="122" spans="22:36"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</row>
    <row r="123" spans="22:36"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</row>
    <row r="124" spans="22:36"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</row>
    <row r="125" spans="22:36"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</row>
    <row r="126" spans="22:36"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</row>
    <row r="127" spans="22:36"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</row>
    <row r="128" spans="22:36"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</row>
    <row r="129" spans="22:36"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</row>
    <row r="130" spans="22:36"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</row>
    <row r="131" spans="22:36"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</row>
    <row r="132" spans="22:36"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</row>
    <row r="133" spans="22:36"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</row>
    <row r="134" spans="22:36"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</row>
    <row r="135" spans="22:36"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</row>
    <row r="136" spans="22:36"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</row>
    <row r="137" spans="22:36"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</row>
    <row r="138" spans="22:36"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</row>
    <row r="139" spans="22:36"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</row>
    <row r="140" spans="22:36"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</row>
    <row r="141" spans="22:36"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</row>
    <row r="142" spans="22:36"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</row>
    <row r="143" spans="22:36"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</row>
    <row r="144" spans="22:36"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</row>
    <row r="145" spans="22:36"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</row>
    <row r="146" spans="22:36"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</row>
    <row r="147" spans="22:36"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</row>
    <row r="148" spans="22:36"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</row>
    <row r="149" spans="22:36"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</row>
    <row r="150" spans="22:36"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</row>
    <row r="151" spans="22:36"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</row>
    <row r="152" spans="22:36"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</row>
    <row r="153" spans="22:36"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</row>
    <row r="154" spans="22:36"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</row>
    <row r="155" spans="22:36"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</row>
    <row r="156" spans="22:36"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</row>
    <row r="157" spans="22:36"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</row>
    <row r="158" spans="22:36"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</row>
    <row r="159" spans="22:36"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</row>
    <row r="160" spans="22:36"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</row>
    <row r="161" spans="22:36"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</row>
    <row r="162" spans="22:36"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</row>
    <row r="163" spans="22:36"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</row>
    <row r="164" spans="22:36"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</row>
    <row r="165" spans="22:36"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</row>
    <row r="166" spans="22:36"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</row>
    <row r="167" spans="22:36"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</row>
    <row r="168" spans="22:36"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</row>
    <row r="169" spans="22:36"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</row>
    <row r="170" spans="22:36"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</row>
    <row r="171" spans="22:36"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</row>
    <row r="172" spans="22:36"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</row>
    <row r="173" spans="22:36"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</row>
    <row r="174" spans="22:36"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</row>
    <row r="175" spans="22:36"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</row>
    <row r="176" spans="22:36"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</row>
    <row r="177" spans="22:36"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</row>
    <row r="178" spans="22:36"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</row>
    <row r="179" spans="22:36"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</row>
    <row r="180" spans="22:36"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</row>
    <row r="181" spans="22:36"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</row>
    <row r="182" spans="22:36"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</row>
    <row r="183" spans="22:36"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</row>
    <row r="184" spans="22:36"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</row>
    <row r="185" spans="22:36"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</row>
    <row r="186" spans="22:36"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</row>
    <row r="187" spans="22:36"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</row>
    <row r="188" spans="22:36"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</row>
    <row r="189" spans="22:36"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</row>
    <row r="190" spans="22:36"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</row>
    <row r="191" spans="22:36"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22:36"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22:36"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</row>
    <row r="194" spans="22:36"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</row>
    <row r="195" spans="22:36"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</row>
    <row r="196" spans="22:36"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22:36"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spans="22:36"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</row>
    <row r="199" spans="22:36"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</row>
    <row r="200" spans="22:36"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</row>
    <row r="201" spans="22:36"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</row>
    <row r="202" spans="22:36"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</row>
    <row r="203" spans="22:36"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</row>
    <row r="204" spans="22:36"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</row>
    <row r="205" spans="22:36"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</row>
    <row r="206" spans="22:36"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</row>
    <row r="207" spans="22:36"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</row>
    <row r="208" spans="22:36"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</row>
    <row r="209" spans="22:36"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</row>
    <row r="210" spans="22:36"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</row>
    <row r="211" spans="22:36"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</row>
    <row r="212" spans="22:36"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</row>
    <row r="213" spans="22:36"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</row>
    <row r="214" spans="22:36"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</row>
    <row r="215" spans="22:36"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</row>
    <row r="216" spans="22:36"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</row>
    <row r="217" spans="22:36"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</row>
    <row r="218" spans="22:36"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</row>
    <row r="219" spans="22:36"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</row>
    <row r="220" spans="22:36"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</row>
    <row r="221" spans="22:36"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</row>
    <row r="222" spans="22:36"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</row>
    <row r="223" spans="22:36"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</row>
    <row r="224" spans="22:36"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</row>
    <row r="225" spans="22:36"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</row>
    <row r="226" spans="22:36"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</row>
    <row r="227" spans="22:36"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</row>
    <row r="228" spans="22:36"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</row>
    <row r="229" spans="22:36"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</row>
    <row r="230" spans="22:36"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</row>
    <row r="231" spans="22:36"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</row>
    <row r="232" spans="22:36"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</row>
    <row r="233" spans="22:36"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</row>
    <row r="234" spans="22:36"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</row>
    <row r="235" spans="22:36"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</row>
    <row r="236" spans="22:36"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</row>
    <row r="237" spans="22:36"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</row>
    <row r="238" spans="22:36"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</row>
    <row r="239" spans="22:36"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</row>
    <row r="240" spans="22:36"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</row>
    <row r="241" spans="22:36"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</row>
    <row r="242" spans="22:36"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</row>
    <row r="243" spans="22:36"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</row>
    <row r="244" spans="22:36"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</row>
    <row r="245" spans="22:36"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</row>
    <row r="246" spans="22:36"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</row>
    <row r="247" spans="22:36"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</row>
    <row r="248" spans="22:36"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</row>
    <row r="249" spans="22:36"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</row>
    <row r="250" spans="22:36"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</row>
    <row r="251" spans="22:36"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</row>
    <row r="252" spans="22:36"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</row>
    <row r="253" spans="22:36"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</row>
    <row r="254" spans="22:36"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</row>
    <row r="255" spans="22:36"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</row>
    <row r="256" spans="22:36"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</row>
    <row r="257" spans="22:36"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</row>
    <row r="258" spans="22:36"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</row>
    <row r="259" spans="22:36"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</row>
    <row r="260" spans="22:36"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</row>
    <row r="261" spans="22:36"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</row>
    <row r="262" spans="22:36"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</row>
    <row r="263" spans="22:36"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</row>
    <row r="264" spans="22:36"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</row>
    <row r="265" spans="22:36"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</row>
    <row r="266" spans="22:36"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</row>
    <row r="267" spans="22:36"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</row>
    <row r="268" spans="22:36"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</row>
    <row r="269" spans="22:36"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</row>
    <row r="270" spans="22:36"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</row>
    <row r="271" spans="22:36"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</row>
    <row r="272" spans="22:36"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</row>
    <row r="273" spans="22:36"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</row>
    <row r="274" spans="22:36"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</row>
    <row r="275" spans="22:36"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</row>
    <row r="276" spans="22:36"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</row>
    <row r="277" spans="22:36"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</row>
    <row r="278" spans="22:36"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</row>
    <row r="279" spans="22:36"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</row>
    <row r="280" spans="22:36"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</row>
    <row r="281" spans="22:36"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</row>
    <row r="282" spans="22:36"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</row>
    <row r="283" spans="22:36"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</row>
    <row r="284" spans="22:36"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</row>
    <row r="285" spans="22:36"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</row>
    <row r="286" spans="22:36"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</row>
    <row r="287" spans="22:36"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</row>
    <row r="288" spans="22:36"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</row>
    <row r="289" spans="22:36"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</row>
    <row r="290" spans="22:36"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</row>
    <row r="291" spans="22:36"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</row>
    <row r="292" spans="22:36"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</row>
    <row r="293" spans="22:36"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</row>
    <row r="294" spans="22:36"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</row>
    <row r="295" spans="22:36"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</row>
    <row r="296" spans="22:36"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</row>
    <row r="297" spans="22:36"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</row>
    <row r="298" spans="22:36"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</row>
    <row r="299" spans="22:36"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</row>
    <row r="300" spans="22:36"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</row>
    <row r="301" spans="22:36"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</row>
    <row r="302" spans="22:36"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</row>
    <row r="303" spans="22:36"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</row>
    <row r="304" spans="22:36"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</row>
    <row r="305" spans="22:36"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</row>
    <row r="306" spans="22:36"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</row>
    <row r="307" spans="22:36"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</row>
    <row r="308" spans="22:36"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</row>
    <row r="309" spans="22:36"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</row>
    <row r="310" spans="22:36"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</row>
    <row r="311" spans="22:36"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</row>
    <row r="312" spans="22:36"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</row>
    <row r="313" spans="22:36"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</row>
    <row r="314" spans="22:36"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</row>
    <row r="315" spans="22:36"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</row>
    <row r="316" spans="22:36"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</row>
    <row r="317" spans="22:36"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</row>
    <row r="318" spans="22:36"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</row>
    <row r="319" spans="22:36"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</row>
    <row r="320" spans="22:36"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</row>
    <row r="321" spans="22:36"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</row>
    <row r="322" spans="22:36"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</row>
    <row r="323" spans="22:36"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</row>
    <row r="324" spans="22:36"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</row>
    <row r="325" spans="22:36"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</row>
    <row r="326" spans="22:36"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</row>
    <row r="327" spans="22:36"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</row>
    <row r="328" spans="22:36"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</row>
    <row r="329" spans="22:36"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</row>
    <row r="330" spans="22:36"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</row>
    <row r="331" spans="22:36"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</row>
    <row r="332" spans="22:36"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</row>
    <row r="333" spans="22:36"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</row>
    <row r="334" spans="22:36"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</row>
    <row r="335" spans="22:36"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</row>
    <row r="336" spans="22:36"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</row>
    <row r="337" spans="22:36"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</row>
    <row r="338" spans="22:36"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</row>
    <row r="339" spans="22:36"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</row>
    <row r="340" spans="22:36"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</row>
    <row r="341" spans="22:36"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</row>
    <row r="342" spans="22:36"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</row>
    <row r="343" spans="22:36"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</row>
    <row r="344" spans="22:36"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</row>
    <row r="345" spans="22:36"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</row>
    <row r="346" spans="22:36"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</row>
    <row r="347" spans="22:36"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</row>
    <row r="348" spans="22:36"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</row>
    <row r="349" spans="22:36"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</row>
    <row r="350" spans="22:36"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</row>
    <row r="351" spans="22:36"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</row>
    <row r="352" spans="22:36"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</row>
    <row r="353" spans="22:36"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</row>
    <row r="354" spans="22:36"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</row>
    <row r="355" spans="22:36"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</row>
    <row r="356" spans="22:36"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</row>
    <row r="357" spans="22:36"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</row>
    <row r="358" spans="22:36"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</row>
    <row r="359" spans="22:36"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</row>
    <row r="360" spans="22:36"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</row>
    <row r="361" spans="22:36"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</row>
    <row r="362" spans="22:36"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</row>
    <row r="363" spans="22:36"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</row>
    <row r="364" spans="22:36"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</row>
    <row r="365" spans="22:36"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</row>
    <row r="366" spans="22:36"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</row>
    <row r="367" spans="22:36"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</row>
    <row r="368" spans="22:36"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</row>
    <row r="369" spans="22:36"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</row>
    <row r="370" spans="22:36"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</row>
    <row r="371" spans="22:36"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</row>
    <row r="372" spans="22:36"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</row>
    <row r="373" spans="22:36"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</row>
    <row r="374" spans="22:36"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</row>
    <row r="375" spans="22:36"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</row>
    <row r="376" spans="22:36"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</row>
    <row r="377" spans="22:36"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</row>
    <row r="378" spans="22:36"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</row>
    <row r="379" spans="22:36"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</row>
    <row r="380" spans="22:36"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</row>
    <row r="381" spans="22:36"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</row>
    <row r="382" spans="22:36"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</row>
    <row r="383" spans="22:36"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</row>
    <row r="384" spans="22:36"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</row>
    <row r="385" spans="22:36"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</row>
    <row r="386" spans="22:36"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</row>
    <row r="387" spans="22:36"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</row>
    <row r="388" spans="22:36"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</row>
    <row r="389" spans="22:36"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</row>
    <row r="390" spans="22:36"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</row>
    <row r="391" spans="22:36"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</row>
    <row r="392" spans="22:36"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</row>
    <row r="393" spans="22:36"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</row>
    <row r="394" spans="22:36"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</row>
    <row r="395" spans="22:36"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</row>
    <row r="396" spans="22:36"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</row>
    <row r="397" spans="22:36"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</row>
    <row r="398" spans="22:36"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</row>
    <row r="399" spans="22:36"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</row>
    <row r="400" spans="22:36"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</row>
    <row r="401" spans="22:36"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</row>
    <row r="402" spans="22:36"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</row>
    <row r="403" spans="22:36"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</row>
    <row r="404" spans="22:36"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</row>
    <row r="405" spans="22:36"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</row>
    <row r="406" spans="22:36"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</row>
    <row r="407" spans="22:36"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</row>
    <row r="408" spans="22:36"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</row>
    <row r="409" spans="22:36"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</row>
    <row r="410" spans="22:36"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</row>
    <row r="411" spans="22:36"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</row>
    <row r="412" spans="22:36"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</row>
    <row r="413" spans="22:36"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</row>
    <row r="414" spans="22:36"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</row>
    <row r="415" spans="22:36"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</row>
    <row r="416" spans="22:36"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</row>
    <row r="417" spans="22:36"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</row>
    <row r="418" spans="22:36"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</row>
    <row r="419" spans="22:36"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</row>
    <row r="420" spans="22:36"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</row>
    <row r="421" spans="22:36"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</row>
    <row r="422" spans="22:36"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</row>
    <row r="423" spans="22:36"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</row>
    <row r="424" spans="22:36"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</row>
    <row r="425" spans="22:36"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</row>
    <row r="426" spans="22:36"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</row>
    <row r="427" spans="22:36"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</row>
    <row r="428" spans="22:36"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</row>
    <row r="429" spans="22:36"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</row>
    <row r="430" spans="22:36"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</row>
    <row r="431" spans="22:36"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</row>
    <row r="432" spans="22:36"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</row>
    <row r="433" spans="22:36"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</row>
    <row r="434" spans="22:36"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</row>
    <row r="435" spans="22:36"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</row>
    <row r="436" spans="22:36"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</row>
    <row r="437" spans="22:36"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</row>
    <row r="438" spans="22:36"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</row>
    <row r="439" spans="22:36"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</row>
    <row r="440" spans="22:36"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</row>
    <row r="441" spans="22:36"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</row>
    <row r="442" spans="22:36"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</row>
    <row r="443" spans="22:36"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</row>
    <row r="444" spans="22:36"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</row>
    <row r="445" spans="22:36"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</row>
    <row r="446" spans="22:36"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</row>
    <row r="447" spans="22:36"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</row>
    <row r="448" spans="22:36"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</row>
    <row r="449" spans="22:36"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</row>
    <row r="450" spans="22:36"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</row>
    <row r="451" spans="22:36"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</row>
    <row r="452" spans="22:36"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</row>
    <row r="453" spans="22:36"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</row>
    <row r="454" spans="22:36"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</row>
    <row r="455" spans="22:36"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</row>
    <row r="456" spans="22:36"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</row>
    <row r="457" spans="22:36"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</row>
    <row r="458" spans="22:36"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</row>
    <row r="459" spans="22:36"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</row>
    <row r="460" spans="22:36"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</row>
    <row r="461" spans="22:36"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</row>
    <row r="462" spans="22:36"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</row>
    <row r="463" spans="22:36"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</row>
    <row r="464" spans="22:36"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</row>
    <row r="465" spans="22:36"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</row>
    <row r="466" spans="22:36"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</row>
    <row r="467" spans="22:36"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</row>
    <row r="468" spans="22:36"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</row>
    <row r="469" spans="22:36"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</row>
    <row r="470" spans="22:36"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</row>
    <row r="471" spans="22:36"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</row>
    <row r="472" spans="22:36"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</row>
    <row r="473" spans="22:36"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</row>
    <row r="474" spans="22:36"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</row>
    <row r="475" spans="22:36"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</row>
    <row r="476" spans="22:36"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</row>
    <row r="477" spans="22:36"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</row>
    <row r="478" spans="22:36"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</row>
    <row r="479" spans="22:36"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</row>
    <row r="480" spans="22:36"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</row>
    <row r="481" spans="22:36"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</row>
    <row r="482" spans="22:36"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</row>
    <row r="483" spans="22:36"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</row>
    <row r="484" spans="22:36"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</row>
    <row r="485" spans="22:36"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</row>
    <row r="486" spans="22:36"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</row>
    <row r="487" spans="22:36"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</row>
    <row r="488" spans="22:36"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</row>
    <row r="489" spans="22:36"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</row>
    <row r="490" spans="22:36"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</row>
    <row r="491" spans="22:36"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</row>
    <row r="492" spans="22:36"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</row>
    <row r="493" spans="22:36"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</row>
    <row r="494" spans="22:36"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</row>
    <row r="495" spans="22:36"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</row>
    <row r="496" spans="22:36"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</row>
    <row r="497" spans="22:36"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</row>
    <row r="498" spans="22:36"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</row>
    <row r="499" spans="22:36"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</row>
    <row r="500" spans="22:36"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</row>
    <row r="501" spans="22:36"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</row>
    <row r="502" spans="22:36"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</row>
    <row r="503" spans="22:36"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</row>
    <row r="504" spans="22:36"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</row>
    <row r="505" spans="22:36"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</row>
    <row r="506" spans="22:36"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</row>
    <row r="507" spans="22:36"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</row>
    <row r="508" spans="22:36"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</row>
    <row r="509" spans="22:36"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</row>
    <row r="510" spans="22:36"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</row>
    <row r="511" spans="22:36"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</row>
    <row r="512" spans="22:36"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</row>
    <row r="513" spans="22:36"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</row>
    <row r="514" spans="22:36"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</row>
    <row r="515" spans="22:36"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</row>
    <row r="516" spans="22:36"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</row>
    <row r="517" spans="22:36"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</row>
    <row r="518" spans="22:36"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</row>
    <row r="519" spans="22:36"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</row>
    <row r="520" spans="22:36"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</row>
    <row r="521" spans="22:36"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</row>
    <row r="522" spans="22:36"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</row>
    <row r="523" spans="22:36"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</row>
    <row r="524" spans="22:36"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</row>
    <row r="525" spans="22:36"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</row>
    <row r="526" spans="22:36"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</row>
    <row r="527" spans="22:36"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</row>
    <row r="528" spans="22:36"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</row>
    <row r="529" spans="22:36"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</row>
    <row r="530" spans="22:36"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</row>
    <row r="531" spans="22:36"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</row>
    <row r="532" spans="22:36"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</row>
    <row r="533" spans="22:36"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</row>
    <row r="534" spans="22:36"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</row>
    <row r="535" spans="22:36"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</row>
    <row r="536" spans="22:36"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</row>
    <row r="537" spans="22:36"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</row>
    <row r="538" spans="22:36"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</row>
    <row r="539" spans="22:36"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</row>
    <row r="540" spans="22:36"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</row>
    <row r="541" spans="22:36"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</row>
    <row r="542" spans="22:36"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</row>
    <row r="543" spans="22:36"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</row>
    <row r="544" spans="22:36"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</row>
    <row r="545" spans="22:36"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</row>
    <row r="546" spans="22:36"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</row>
    <row r="547" spans="22:36"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</row>
    <row r="548" spans="22:36"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</row>
    <row r="549" spans="22:36"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</row>
    <row r="550" spans="22:36"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</row>
    <row r="551" spans="22:36"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</row>
    <row r="552" spans="22:36"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</row>
    <row r="553" spans="22:36"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</row>
    <row r="554" spans="22:36"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</row>
    <row r="555" spans="22:36"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</row>
    <row r="556" spans="22:36"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</row>
    <row r="557" spans="22:36"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</row>
    <row r="558" spans="22:36"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</row>
    <row r="559" spans="22:36"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</row>
    <row r="560" spans="22:36"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</row>
    <row r="561" spans="22:36"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</row>
    <row r="562" spans="22:36"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</row>
    <row r="563" spans="22:36"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</row>
    <row r="564" spans="22:36"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</row>
    <row r="565" spans="22:36"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</row>
    <row r="566" spans="22:36"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</row>
    <row r="567" spans="22:36"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</row>
    <row r="568" spans="22:36"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</row>
    <row r="569" spans="22:36"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</row>
    <row r="570" spans="22:36"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</row>
    <row r="571" spans="22:36"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</row>
    <row r="572" spans="22:36"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</row>
    <row r="573" spans="22:36"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</row>
    <row r="574" spans="22:36"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</row>
    <row r="575" spans="22:36"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</row>
    <row r="576" spans="22:36"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</row>
    <row r="577" spans="22:36"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</row>
    <row r="578" spans="22:36"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</row>
    <row r="579" spans="22:36"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</row>
    <row r="580" spans="22:36"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</row>
    <row r="581" spans="22:36"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</row>
    <row r="582" spans="22:36"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</row>
    <row r="583" spans="22:36"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</row>
    <row r="584" spans="22:36"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</row>
    <row r="585" spans="22:36"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</row>
    <row r="586" spans="22:36"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</row>
    <row r="587" spans="22:36"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</row>
    <row r="588" spans="22:36"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</row>
    <row r="589" spans="22:36"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</row>
    <row r="590" spans="22:36"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</row>
    <row r="591" spans="22:36"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</row>
    <row r="592" spans="22:36"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</row>
    <row r="593" spans="22:36"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</row>
    <row r="594" spans="22:36"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</row>
    <row r="595" spans="22:36"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</row>
    <row r="596" spans="22:36"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</row>
    <row r="597" spans="22:36"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</row>
    <row r="598" spans="22:36"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</row>
    <row r="599" spans="22:36"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</row>
    <row r="600" spans="22:36"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</row>
    <row r="601" spans="22:36"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</row>
    <row r="602" spans="22:36"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</row>
    <row r="603" spans="22:36"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</row>
    <row r="604" spans="22:36"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</row>
    <row r="605" spans="22:36"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</row>
    <row r="606" spans="22:36"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</row>
    <row r="607" spans="22:36"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</row>
    <row r="608" spans="22:36"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</row>
    <row r="609" spans="22:36"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</row>
    <row r="610" spans="22:36"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</row>
    <row r="611" spans="22:36"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</row>
    <row r="612" spans="22:36"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</row>
    <row r="613" spans="22:36"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</row>
    <row r="614" spans="22:36"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</row>
    <row r="615" spans="22:36"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</row>
    <row r="616" spans="22:36"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</row>
    <row r="617" spans="22:36"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</row>
    <row r="618" spans="22:36"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</row>
    <row r="619" spans="22:36"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</row>
    <row r="620" spans="22:36"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</row>
    <row r="621" spans="22:36"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</row>
    <row r="622" spans="22:36"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</row>
    <row r="623" spans="22:36"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</row>
    <row r="624" spans="22:36"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</row>
    <row r="625" spans="22:36"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</row>
    <row r="626" spans="22:36"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</row>
    <row r="627" spans="22:36"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</row>
    <row r="628" spans="22:36"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</row>
    <row r="629" spans="22:36"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</row>
    <row r="630" spans="22:36"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</row>
    <row r="631" spans="22:36"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</row>
    <row r="632" spans="22:36"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</row>
    <row r="633" spans="22:36"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</row>
    <row r="634" spans="22:36"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</row>
    <row r="635" spans="22:36"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</row>
    <row r="636" spans="22:36"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</row>
    <row r="637" spans="22:36"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</row>
    <row r="638" spans="22:36"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</row>
    <row r="639" spans="22:36"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</row>
    <row r="640" spans="22:36"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</row>
    <row r="641" spans="22:36"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</row>
    <row r="642" spans="22:36"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</row>
    <row r="643" spans="22:36"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</row>
    <row r="644" spans="22:36"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</row>
    <row r="645" spans="22:36"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</row>
    <row r="646" spans="22:36"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</row>
    <row r="647" spans="22:36"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</row>
    <row r="648" spans="22:36"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</row>
    <row r="649" spans="22:36"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</row>
    <row r="650" spans="22:36"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</row>
    <row r="651" spans="22:36"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</row>
    <row r="652" spans="22:36"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</row>
    <row r="653" spans="22:36"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</row>
    <row r="654" spans="22:36"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</row>
    <row r="655" spans="22:36"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</row>
    <row r="656" spans="22:36"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</row>
    <row r="657" spans="22:36"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</row>
    <row r="658" spans="22:36"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</row>
    <row r="659" spans="22:36"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</row>
    <row r="660" spans="22:36"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</row>
    <row r="661" spans="22:36"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</row>
    <row r="662" spans="22:36"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</row>
    <row r="663" spans="22:36"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</row>
    <row r="664" spans="22:36"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</row>
    <row r="665" spans="22:36"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</row>
    <row r="666" spans="22:36"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</row>
    <row r="667" spans="22:36"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</row>
    <row r="668" spans="22:36"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</row>
    <row r="669" spans="22:36"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</row>
    <row r="670" spans="22:36"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</row>
    <row r="671" spans="22:36"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</row>
    <row r="672" spans="22:36"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</row>
    <row r="673" spans="22:36"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</row>
    <row r="674" spans="22:36"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</row>
    <row r="675" spans="22:36"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</row>
    <row r="676" spans="22:36"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</row>
    <row r="677" spans="22:36"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</row>
    <row r="678" spans="22:36"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</row>
    <row r="679" spans="22:36"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</row>
    <row r="680" spans="22:36"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</row>
    <row r="681" spans="22:36"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</row>
    <row r="682" spans="22:36"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</row>
    <row r="683" spans="22:36"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</row>
    <row r="684" spans="22:36"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</row>
    <row r="685" spans="22:36"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</row>
    <row r="686" spans="22:36"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</row>
    <row r="687" spans="22:36"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</row>
    <row r="688" spans="22:36"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</row>
    <row r="689" spans="22:36"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</row>
    <row r="690" spans="22:36"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</row>
    <row r="691" spans="22:36"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</row>
    <row r="692" spans="22:36"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</row>
    <row r="693" spans="22:36"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</row>
    <row r="694" spans="22:36"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</row>
    <row r="695" spans="22:36"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</row>
    <row r="696" spans="22:36"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</row>
    <row r="697" spans="22:36"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</row>
    <row r="698" spans="22:36"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</row>
    <row r="699" spans="22:36"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</row>
    <row r="700" spans="22:36"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</row>
    <row r="701" spans="22:36"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</row>
    <row r="702" spans="22:36"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</row>
    <row r="703" spans="22:36"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</row>
    <row r="704" spans="22:36"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</row>
    <row r="705" spans="22:36"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</row>
    <row r="706" spans="22:36"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</row>
    <row r="707" spans="22:36"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</row>
    <row r="708" spans="22:36"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</row>
    <row r="709" spans="22:36"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</row>
    <row r="710" spans="22:36"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</row>
    <row r="711" spans="22:36"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</row>
    <row r="712" spans="22:36"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</row>
    <row r="713" spans="22:36"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</row>
    <row r="714" spans="22:36"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</row>
    <row r="715" spans="22:36"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</row>
    <row r="716" spans="22:36"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</row>
    <row r="717" spans="22:36"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</row>
    <row r="718" spans="22:36"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</row>
    <row r="719" spans="22:36"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</row>
    <row r="720" spans="22:36"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</row>
    <row r="721" spans="22:36"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</row>
    <row r="722" spans="22:36"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</row>
    <row r="723" spans="22:36"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</row>
    <row r="724" spans="22:36"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</row>
    <row r="725" spans="22:36"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</row>
    <row r="726" spans="22:36"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</row>
    <row r="727" spans="22:36"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</row>
    <row r="728" spans="22:36"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</row>
    <row r="729" spans="22:36"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</row>
    <row r="730" spans="22:36"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</row>
    <row r="731" spans="22:36"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</row>
    <row r="732" spans="22:36"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</row>
    <row r="733" spans="22:36"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</row>
    <row r="734" spans="22:36"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</row>
    <row r="735" spans="22:36"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</row>
    <row r="736" spans="22:36"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</row>
    <row r="737" spans="22:36"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</row>
    <row r="738" spans="22:36"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</row>
    <row r="739" spans="22:36"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</row>
    <row r="740" spans="22:36"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</row>
    <row r="741" spans="22:36"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</row>
    <row r="742" spans="22:36"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</row>
    <row r="743" spans="22:36"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</row>
    <row r="744" spans="22:36"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</row>
    <row r="745" spans="22:36"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</row>
    <row r="746" spans="22:36"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</row>
    <row r="747" spans="22:36"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</row>
    <row r="748" spans="22:36"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</row>
    <row r="749" spans="22:36"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</row>
    <row r="750" spans="22:36"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</row>
    <row r="751" spans="22:36"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</row>
    <row r="752" spans="22:36"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</row>
    <row r="753" spans="22:36"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</row>
    <row r="754" spans="22:36"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</row>
    <row r="755" spans="22:36"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</row>
    <row r="756" spans="22:36"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</row>
    <row r="757" spans="22:36"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</row>
    <row r="758" spans="22:36"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</row>
    <row r="759" spans="22:36"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</row>
    <row r="760" spans="22:36"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</row>
    <row r="761" spans="22:36"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</row>
    <row r="762" spans="22:36"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</row>
    <row r="763" spans="22:36"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</row>
    <row r="764" spans="22:36"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</row>
    <row r="765" spans="22:36"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</row>
    <row r="766" spans="22:36"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</row>
    <row r="767" spans="22:36"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</row>
    <row r="768" spans="22:36"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</row>
    <row r="769" spans="22:36"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</row>
    <row r="770" spans="22:36"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</row>
    <row r="771" spans="22:36"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</row>
    <row r="772" spans="22:36"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</row>
    <row r="773" spans="22:36"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</row>
    <row r="774" spans="22:36"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</row>
    <row r="775" spans="22:36"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</row>
    <row r="776" spans="22:36"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</row>
    <row r="777" spans="22:36"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</row>
    <row r="778" spans="22:36"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</row>
    <row r="779" spans="22:36"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</row>
    <row r="780" spans="22:36"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</row>
    <row r="781" spans="22:36"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</row>
    <row r="782" spans="22:36"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</row>
    <row r="783" spans="22:36"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</row>
    <row r="784" spans="22:36"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</row>
    <row r="785" spans="22:36"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</row>
    <row r="786" spans="22:36"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</row>
    <row r="787" spans="22:36"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</row>
    <row r="788" spans="22:36"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</row>
    <row r="789" spans="22:36"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</row>
    <row r="790" spans="22:36"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</row>
    <row r="791" spans="22:36"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</row>
    <row r="792" spans="22:36"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</row>
    <row r="793" spans="22:36"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</row>
    <row r="794" spans="22:36"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</row>
    <row r="795" spans="22:36"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</row>
    <row r="796" spans="22:36"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</row>
    <row r="797" spans="22:36"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</row>
    <row r="798" spans="22:36"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</row>
    <row r="799" spans="22:36"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</row>
    <row r="800" spans="22:36"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</row>
    <row r="801" spans="22:36"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</row>
    <row r="802" spans="22:36"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</row>
    <row r="803" spans="22:36"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22:36"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22:36"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22:36"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22:36"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22:36"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22:36"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22:36"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22:36"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  <row r="812" spans="22:36"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</row>
    <row r="813" spans="22:36"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</row>
    <row r="814" spans="22:36"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</row>
    <row r="815" spans="22:36"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</row>
    <row r="816" spans="22:36"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</row>
    <row r="817" spans="22:36"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</row>
    <row r="818" spans="22:36"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</row>
    <row r="819" spans="22:36"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</row>
    <row r="820" spans="22:36"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</row>
    <row r="821" spans="22:36"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</row>
    <row r="822" spans="22:36"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</row>
    <row r="823" spans="22:36"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</row>
    <row r="824" spans="22:36"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</row>
    <row r="825" spans="22:36"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</row>
    <row r="826" spans="22:36"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</row>
    <row r="827" spans="22:36"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</row>
    <row r="828" spans="22:36"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</row>
    <row r="829" spans="22:36"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</row>
    <row r="830" spans="22:36"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</row>
    <row r="831" spans="22:36"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</row>
    <row r="832" spans="22:36"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</row>
    <row r="833" spans="22:36"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</row>
    <row r="834" spans="22:36"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</row>
    <row r="835" spans="22:36"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</row>
    <row r="836" spans="22:36"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</row>
    <row r="837" spans="22:36"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</row>
    <row r="838" spans="22:36"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</row>
    <row r="839" spans="22:36"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</row>
    <row r="840" spans="22:36"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</row>
    <row r="841" spans="22:36"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</row>
    <row r="842" spans="22:36"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</row>
    <row r="843" spans="22:36"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</row>
    <row r="844" spans="22:36"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</row>
    <row r="845" spans="22:36"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</row>
    <row r="846" spans="22:36"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</row>
    <row r="847" spans="22:36"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</row>
    <row r="848" spans="22:36"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</row>
    <row r="849" spans="22:36"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</row>
    <row r="850" spans="22:36"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</row>
    <row r="851" spans="22:36"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</row>
    <row r="852" spans="22:36"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</row>
    <row r="853" spans="22:36"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</row>
    <row r="854" spans="22:36"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</row>
    <row r="855" spans="22:36"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</row>
    <row r="856" spans="22:36"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</row>
    <row r="857" spans="22:36"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</row>
    <row r="858" spans="22:36"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</row>
    <row r="859" spans="22:36"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</row>
    <row r="860" spans="22:36"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</row>
    <row r="861" spans="22:36"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</row>
    <row r="862" spans="22:36"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</row>
    <row r="863" spans="22:36"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</row>
    <row r="864" spans="22:36"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</row>
    <row r="865" spans="22:36"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</row>
    <row r="866" spans="22:36"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</row>
    <row r="867" spans="22:36"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</row>
    <row r="868" spans="22:36"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</row>
    <row r="869" spans="22:36"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</row>
    <row r="870" spans="22:36"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</row>
    <row r="871" spans="22:36"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</row>
    <row r="872" spans="22:36"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</row>
    <row r="873" spans="22:36"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</row>
    <row r="874" spans="22:36"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</row>
    <row r="875" spans="22:36"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</row>
    <row r="876" spans="22:36"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</row>
    <row r="877" spans="22:36"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</row>
    <row r="878" spans="22:36"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</row>
    <row r="879" spans="22:36"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</row>
    <row r="880" spans="22:36"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</row>
    <row r="881" spans="22:36"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</row>
    <row r="882" spans="22:36"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</row>
    <row r="883" spans="22:36"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</row>
    <row r="884" spans="22:36"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</row>
    <row r="885" spans="22:36"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</row>
    <row r="886" spans="22:36"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</row>
    <row r="887" spans="22:36"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</row>
    <row r="888" spans="22:36"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</row>
    <row r="889" spans="22:36"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</row>
    <row r="890" spans="22:36"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</row>
    <row r="891" spans="22:36"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</row>
    <row r="892" spans="22:36"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</row>
    <row r="893" spans="22:36"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</row>
    <row r="894" spans="22:36"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</row>
    <row r="895" spans="22:36"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</row>
    <row r="896" spans="22:36"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</row>
    <row r="897" spans="22:36"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</row>
    <row r="898" spans="22:36"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</row>
    <row r="899" spans="22:36"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</row>
    <row r="900" spans="22:36"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</row>
    <row r="901" spans="22:36"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</row>
    <row r="902" spans="22:36"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</row>
    <row r="903" spans="22:36"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</row>
    <row r="904" spans="22:36"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</row>
    <row r="905" spans="22:36"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</row>
    <row r="906" spans="22:36"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</row>
    <row r="907" spans="22:36"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</row>
    <row r="908" spans="22:36"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</row>
    <row r="909" spans="22:36"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</row>
    <row r="910" spans="22:36"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</row>
    <row r="911" spans="22:36"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</row>
    <row r="912" spans="22:36"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</row>
    <row r="913" spans="22:36"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</row>
    <row r="914" spans="22:36"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</row>
    <row r="915" spans="22:36"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</row>
    <row r="916" spans="22:36"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</row>
    <row r="917" spans="22:36"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</row>
    <row r="918" spans="22:36"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</row>
    <row r="919" spans="22:36"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</row>
    <row r="920" spans="22:36"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</row>
    <row r="921" spans="22:36"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</row>
    <row r="922" spans="22:36"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</row>
    <row r="923" spans="22:36"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</row>
    <row r="924" spans="22:36"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</row>
    <row r="925" spans="22:36"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</row>
    <row r="926" spans="22:36"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</row>
    <row r="927" spans="22:36"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</row>
    <row r="928" spans="22:36"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</row>
    <row r="929" spans="22:36"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</row>
    <row r="930" spans="22:36"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</row>
    <row r="931" spans="22:36"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</row>
    <row r="932" spans="22:36"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</row>
    <row r="933" spans="22:36"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</row>
    <row r="934" spans="22:36"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</row>
    <row r="935" spans="22:36"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</row>
    <row r="936" spans="22:36"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</row>
    <row r="937" spans="22:36"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</row>
    <row r="938" spans="22:36"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</row>
    <row r="939" spans="22:36"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</row>
    <row r="940" spans="22:36"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</row>
    <row r="941" spans="22:36"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</row>
    <row r="942" spans="22:36"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</row>
    <row r="943" spans="22:36"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</row>
    <row r="944" spans="22:36"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</row>
    <row r="945" spans="22:36"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</row>
    <row r="946" spans="22:36"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</row>
    <row r="947" spans="22:36"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</row>
    <row r="948" spans="22:36"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</row>
    <row r="949" spans="22:36"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</row>
    <row r="950" spans="22:36"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</row>
    <row r="951" spans="22:36"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</row>
    <row r="952" spans="22:36"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</row>
    <row r="953" spans="22:36"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</row>
    <row r="954" spans="22:36"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</row>
    <row r="955" spans="22:36"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</row>
    <row r="956" spans="22:36"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</row>
    <row r="957" spans="22:36"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</row>
    <row r="958" spans="22:36"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</row>
    <row r="959" spans="22:36"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</row>
    <row r="960" spans="22:36"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</row>
    <row r="961" spans="22:36"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</row>
    <row r="962" spans="22:36"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</row>
    <row r="963" spans="22:36"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</row>
    <row r="964" spans="22:36"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</row>
    <row r="965" spans="22:36"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</row>
    <row r="966" spans="22:36"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</row>
    <row r="967" spans="22:36"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</row>
    <row r="968" spans="22:36"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</row>
    <row r="969" spans="22:36"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</row>
    <row r="970" spans="22:36"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</row>
    <row r="971" spans="22:36"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</row>
    <row r="972" spans="22:36"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</row>
    <row r="973" spans="22:36"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</row>
    <row r="974" spans="22:36"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</row>
    <row r="975" spans="22:36"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</row>
    <row r="976" spans="22:36"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</row>
    <row r="977" spans="22:36"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</row>
    <row r="978" spans="22:36"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</row>
    <row r="979" spans="22:36"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</row>
    <row r="980" spans="22:36"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</row>
    <row r="981" spans="22:36"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</row>
    <row r="982" spans="22:36"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</row>
    <row r="983" spans="22:36"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</row>
    <row r="984" spans="22:36"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</row>
    <row r="985" spans="22:36"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</row>
    <row r="986" spans="22:36"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</row>
    <row r="987" spans="22:36"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</row>
    <row r="988" spans="22:36"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</row>
    <row r="989" spans="22:36"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</row>
    <row r="990" spans="22:36"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</row>
    <row r="991" spans="22:36"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</row>
    <row r="992" spans="22:36"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</row>
    <row r="993" spans="22:36"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</row>
    <row r="994" spans="22:36"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</row>
    <row r="995" spans="22:36"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</row>
    <row r="996" spans="22:36"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</row>
    <row r="997" spans="22:36"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</row>
    <row r="998" spans="22:36"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</row>
    <row r="999" spans="22:36"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</row>
    <row r="1000" spans="22:36"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</row>
    <row r="1001" spans="22:36"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</row>
    <row r="1002" spans="22:36"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</row>
    <row r="1003" spans="22:36"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</row>
    <row r="1004" spans="22:36"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</row>
    <row r="1005" spans="22:36"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</row>
    <row r="1006" spans="22:36"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</row>
    <row r="1007" spans="22:36"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</row>
    <row r="1008" spans="22:36"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</row>
    <row r="1009" spans="16:36"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</row>
    <row r="1010" spans="16:36"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</row>
    <row r="1011" spans="16:36"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</row>
    <row r="1012" spans="16:36"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</row>
    <row r="1013" spans="16:36"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</row>
    <row r="1014" spans="16:36"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</row>
    <row r="1015" spans="16:36"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</row>
    <row r="1016" spans="16:36"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</row>
    <row r="1017" spans="16:36"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</row>
    <row r="1018" spans="16:36"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</row>
    <row r="1019" spans="16:36"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</row>
    <row r="1020" spans="16:36"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</row>
    <row r="1021" spans="16:36"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</row>
    <row r="1022" spans="16:36"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</row>
    <row r="1023" spans="16:36"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rgb="FFFFFF00"/>
  </sheetPr>
  <dimension ref="A4:C20"/>
  <sheetViews>
    <sheetView topLeftCell="A7" workbookViewId="0">
      <selection activeCell="B24" sqref="B24"/>
    </sheetView>
  </sheetViews>
  <sheetFormatPr defaultRowHeight="15"/>
  <cols>
    <col min="1" max="1" width="9.140625" style="5"/>
    <col min="2" max="2" width="19.7109375" customWidth="1"/>
    <col min="3" max="3" width="137.28515625" customWidth="1"/>
  </cols>
  <sheetData>
    <row r="4" spans="2:3" ht="15.75">
      <c r="C4" s="211" t="s">
        <v>136</v>
      </c>
    </row>
    <row r="5" spans="2:3" ht="15.75">
      <c r="C5" s="210" t="s">
        <v>138</v>
      </c>
    </row>
    <row r="7" spans="2:3">
      <c r="B7" s="212"/>
      <c r="C7" t="s">
        <v>137</v>
      </c>
    </row>
    <row r="8" spans="2:3" ht="15.75">
      <c r="B8" s="213" t="s">
        <v>143</v>
      </c>
      <c r="C8" t="s">
        <v>144</v>
      </c>
    </row>
    <row r="18" spans="3:3">
      <c r="C18" t="s">
        <v>139</v>
      </c>
    </row>
    <row r="19" spans="3:3">
      <c r="C19" t="s">
        <v>140</v>
      </c>
    </row>
    <row r="20" spans="3:3">
      <c r="C20" t="s">
        <v>141</v>
      </c>
    </row>
  </sheetData>
  <conditionalFormatting sqref="B8">
    <cfRule type="notContainsBlanks" dxfId="0" priority="1">
      <formula>LEN(TRIM(B8))&gt;0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7"/>
  <dimension ref="A1"/>
  <sheetViews>
    <sheetView topLeftCell="A7" workbookViewId="0">
      <selection activeCell="J24" sqref="J24"/>
    </sheetView>
  </sheetViews>
  <sheetFormatPr defaultRowHeight="15"/>
  <sheetData>
    <row r="1" spans="1:1">
      <c r="A1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>
    <tabColor theme="0" tint="-0.499984740745262"/>
  </sheetPr>
  <dimension ref="A1:S902"/>
  <sheetViews>
    <sheetView topLeftCell="A55" workbookViewId="0">
      <selection activeCell="J5" sqref="J5"/>
    </sheetView>
  </sheetViews>
  <sheetFormatPr defaultRowHeight="15"/>
  <cols>
    <col min="1" max="1" width="18.140625" customWidth="1"/>
    <col min="2" max="2" width="10" bestFit="1" customWidth="1"/>
  </cols>
  <sheetData>
    <row r="1" spans="1:19" ht="15.75">
      <c r="A1" s="3" t="s">
        <v>2</v>
      </c>
      <c r="B1" s="2">
        <v>5</v>
      </c>
      <c r="F1" t="s">
        <v>119</v>
      </c>
      <c r="H1">
        <v>2</v>
      </c>
      <c r="O1" s="214"/>
      <c r="P1" s="215" t="str">
        <f>CONCATENATE(4,RIGHT(настройка!H7,4))</f>
        <v>43150</v>
      </c>
      <c r="Q1" s="216">
        <f>P1-0</f>
        <v>43150</v>
      </c>
      <c r="R1" s="214"/>
      <c r="S1" s="214"/>
    </row>
    <row r="2" spans="1:19" ht="15.75">
      <c r="A2" s="3" t="s">
        <v>3</v>
      </c>
      <c r="F2" t="s">
        <v>118</v>
      </c>
      <c r="O2" s="214"/>
      <c r="P2" s="214"/>
      <c r="Q2" s="214"/>
      <c r="R2" s="214"/>
      <c r="S2" s="214"/>
    </row>
    <row r="3" spans="1:19" ht="15.75">
      <c r="A3" s="3" t="s">
        <v>4</v>
      </c>
      <c r="F3" t="s">
        <v>120</v>
      </c>
      <c r="O3" s="214"/>
      <c r="P3" s="215"/>
      <c r="Q3" s="216"/>
      <c r="R3" s="214"/>
      <c r="S3" s="214"/>
    </row>
    <row r="4" spans="1:19">
      <c r="A4" s="3" t="s">
        <v>5</v>
      </c>
      <c r="F4" t="s">
        <v>121</v>
      </c>
    </row>
    <row r="5" spans="1:19">
      <c r="A5" s="3" t="s">
        <v>9</v>
      </c>
    </row>
    <row r="8" spans="1:19">
      <c r="I8" s="13"/>
    </row>
    <row r="9" spans="1:19">
      <c r="A9" t="s">
        <v>18</v>
      </c>
    </row>
    <row r="10" spans="1:19">
      <c r="B10">
        <v>3</v>
      </c>
      <c r="C10">
        <v>4</v>
      </c>
      <c r="D10">
        <v>5</v>
      </c>
      <c r="E10">
        <v>6</v>
      </c>
      <c r="F10">
        <v>7</v>
      </c>
      <c r="G10">
        <v>8</v>
      </c>
      <c r="H10">
        <v>9</v>
      </c>
      <c r="I10">
        <v>10</v>
      </c>
      <c r="J10">
        <v>11</v>
      </c>
      <c r="K10">
        <v>12</v>
      </c>
      <c r="L10">
        <v>13</v>
      </c>
      <c r="M10">
        <v>14</v>
      </c>
      <c r="N10">
        <v>15</v>
      </c>
    </row>
    <row r="11" spans="1:19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9">
      <c r="A12">
        <v>1</v>
      </c>
      <c r="B12">
        <v>0.591292705530442</v>
      </c>
      <c r="C12">
        <v>0.64175866207197396</v>
      </c>
      <c r="D12">
        <v>0.69690292884746108</v>
      </c>
      <c r="E12">
        <v>0.75781562975285521</v>
      </c>
      <c r="F12">
        <v>0.79148278498905</v>
      </c>
      <c r="G12">
        <v>0.85103067721554226</v>
      </c>
      <c r="H12">
        <v>0.90129658314597749</v>
      </c>
      <c r="I12">
        <v>0.93070662866375065</v>
      </c>
      <c r="J12">
        <v>0.9871920205667376</v>
      </c>
      <c r="K12">
        <v>0.99909921688516068</v>
      </c>
      <c r="L12">
        <v>1.0041300556538451</v>
      </c>
      <c r="M12">
        <v>1.0598250149836541</v>
      </c>
      <c r="N12">
        <v>1.0779814487627164</v>
      </c>
    </row>
    <row r="13" spans="1:19">
      <c r="A13">
        <v>2</v>
      </c>
      <c r="B13">
        <v>0.61004402826088466</v>
      </c>
      <c r="C13">
        <v>0.67249466355711873</v>
      </c>
      <c r="D13">
        <v>0.73190528704707047</v>
      </c>
      <c r="E13">
        <v>0.79525135172542016</v>
      </c>
      <c r="F13">
        <v>0.85764993429301306</v>
      </c>
      <c r="G13">
        <v>0.93710050054147909</v>
      </c>
      <c r="H13">
        <v>0.96427729803052054</v>
      </c>
      <c r="I13">
        <v>0.98333512280002056</v>
      </c>
      <c r="J13">
        <v>1.037834750471246</v>
      </c>
      <c r="K13">
        <v>1.0475108413932359</v>
      </c>
      <c r="L13">
        <v>1.0942410325859915</v>
      </c>
      <c r="M13">
        <v>1.1248353644269962</v>
      </c>
      <c r="N13">
        <v>1.136349802203112</v>
      </c>
    </row>
    <row r="14" spans="1:19">
      <c r="A14">
        <v>3</v>
      </c>
      <c r="B14">
        <v>0.62283296790640708</v>
      </c>
      <c r="C14">
        <v>0.68641592367592208</v>
      </c>
      <c r="D14">
        <v>0.77389026922164128</v>
      </c>
      <c r="E14">
        <v>0.83054963679982263</v>
      </c>
      <c r="F14">
        <v>0.88850656792508698</v>
      </c>
      <c r="G14">
        <v>0.95468306633814826</v>
      </c>
      <c r="H14">
        <v>1.0035634903393178</v>
      </c>
      <c r="I14">
        <v>1.0372489808396825</v>
      </c>
      <c r="J14">
        <v>1.0682635396242013</v>
      </c>
      <c r="K14">
        <v>1.1111919488008652</v>
      </c>
      <c r="L14">
        <v>1.139606080471153</v>
      </c>
      <c r="M14">
        <v>1.1607463189098857</v>
      </c>
      <c r="N14">
        <v>1.1785646133117236</v>
      </c>
    </row>
    <row r="15" spans="1:19">
      <c r="A15">
        <v>4</v>
      </c>
      <c r="B15">
        <v>0.63541596261934463</v>
      </c>
      <c r="C15">
        <v>0.7116618776299749</v>
      </c>
      <c r="D15">
        <v>0.79898648972032293</v>
      </c>
      <c r="E15">
        <v>0.86377389420203576</v>
      </c>
      <c r="F15">
        <v>0.91900920544598141</v>
      </c>
      <c r="G15">
        <v>0.97735247068075914</v>
      </c>
      <c r="H15">
        <v>1.0235888179408184</v>
      </c>
      <c r="I15">
        <v>1.0674105626685431</v>
      </c>
      <c r="J15">
        <v>1.0959559645280701</v>
      </c>
      <c r="K15">
        <v>1.1281458647761056</v>
      </c>
      <c r="L15">
        <v>1.1651269017378345</v>
      </c>
      <c r="M15">
        <v>1.1903222509546132</v>
      </c>
      <c r="N15">
        <v>1.2257436920663711</v>
      </c>
    </row>
    <row r="16" spans="1:19">
      <c r="A16">
        <v>5</v>
      </c>
      <c r="B16">
        <v>0.63987725932031947</v>
      </c>
      <c r="C16">
        <v>0.73748199391699099</v>
      </c>
      <c r="D16">
        <v>0.82509570313859648</v>
      </c>
      <c r="E16">
        <v>0.88285364017855872</v>
      </c>
      <c r="F16">
        <v>0.94570930046327484</v>
      </c>
      <c r="G16">
        <v>0.99446909681753204</v>
      </c>
      <c r="H16">
        <v>1.0466007964696757</v>
      </c>
      <c r="I16">
        <v>1.0925116687552141</v>
      </c>
      <c r="J16">
        <v>1.1264259580236373</v>
      </c>
      <c r="K16">
        <v>1.1604603843273107</v>
      </c>
      <c r="L16">
        <v>1.1887825617161232</v>
      </c>
      <c r="M16">
        <v>1.2104812349092722</v>
      </c>
      <c r="N16">
        <v>1.2427390473755149</v>
      </c>
    </row>
    <row r="17" spans="1:14">
      <c r="A17">
        <v>6</v>
      </c>
      <c r="B17">
        <v>0.64749688848270448</v>
      </c>
      <c r="C17">
        <v>0.76164288238784406</v>
      </c>
      <c r="D17">
        <v>0.84827963862615463</v>
      </c>
      <c r="E17">
        <v>0.90516497502080051</v>
      </c>
      <c r="F17">
        <v>0.96315503785838175</v>
      </c>
      <c r="G17">
        <v>1.0251504993539398</v>
      </c>
      <c r="H17">
        <v>1.0654246040558</v>
      </c>
      <c r="I17">
        <v>1.1211883622069623</v>
      </c>
      <c r="J17">
        <v>1.1568153606656109</v>
      </c>
      <c r="K17">
        <v>1.1838439287423992</v>
      </c>
      <c r="L17">
        <v>1.2147043233259991</v>
      </c>
      <c r="M17">
        <v>1.2239947994186147</v>
      </c>
      <c r="N17">
        <v>1.2555894722453751</v>
      </c>
    </row>
    <row r="18" spans="1:14">
      <c r="A18">
        <v>7</v>
      </c>
      <c r="B18">
        <v>0.66777231757049627</v>
      </c>
      <c r="C18">
        <v>0.78214999487629477</v>
      </c>
      <c r="D18">
        <v>0.86294771740338605</v>
      </c>
      <c r="E18">
        <v>0.93592391245530393</v>
      </c>
      <c r="F18">
        <v>0.98435577859370016</v>
      </c>
      <c r="G18">
        <v>1.0502323757618746</v>
      </c>
      <c r="H18">
        <v>1.0758492631664496</v>
      </c>
      <c r="I18">
        <v>1.1310528583650534</v>
      </c>
      <c r="J18">
        <v>1.1689710441712415</v>
      </c>
      <c r="K18">
        <v>1.2072850081434809</v>
      </c>
      <c r="L18">
        <v>1.2351015878801683</v>
      </c>
      <c r="M18">
        <v>1.256925536321887</v>
      </c>
      <c r="N18">
        <v>1.2727577491131086</v>
      </c>
    </row>
    <row r="19" spans="1:14">
      <c r="A19">
        <v>8</v>
      </c>
      <c r="B19">
        <v>0.67731297941225632</v>
      </c>
      <c r="C19">
        <v>0.80003381776088944</v>
      </c>
      <c r="D19">
        <v>0.87957448276796235</v>
      </c>
      <c r="E19">
        <v>0.95263714155001111</v>
      </c>
      <c r="F19">
        <v>1.002245950608045</v>
      </c>
      <c r="G19">
        <v>1.060574919121819</v>
      </c>
      <c r="H19">
        <v>1.0946664619845989</v>
      </c>
      <c r="I19">
        <v>1.1409764632070114</v>
      </c>
      <c r="J19">
        <v>1.1889933640643915</v>
      </c>
      <c r="K19">
        <v>1.2263680430568333</v>
      </c>
      <c r="L19">
        <v>1.2490815097264081</v>
      </c>
      <c r="M19">
        <v>1.2787517792061982</v>
      </c>
      <c r="N19">
        <v>1.2870298270566367</v>
      </c>
    </row>
    <row r="20" spans="1:14">
      <c r="A20">
        <v>9</v>
      </c>
      <c r="B20">
        <v>0.70010384367752421</v>
      </c>
      <c r="C20">
        <v>0.82054051108164183</v>
      </c>
      <c r="D20">
        <v>0.89696697562862671</v>
      </c>
      <c r="E20">
        <v>0.96670214792052933</v>
      </c>
      <c r="F20">
        <v>1.0130334901904494</v>
      </c>
      <c r="G20">
        <v>1.0833937555294735</v>
      </c>
      <c r="H20">
        <v>1.1227913620277641</v>
      </c>
      <c r="I20">
        <v>1.1674869701090014</v>
      </c>
      <c r="J20">
        <v>1.2138481245080448</v>
      </c>
      <c r="K20">
        <v>1.2383518321181433</v>
      </c>
      <c r="L20">
        <v>1.2656744664820463</v>
      </c>
      <c r="M20">
        <v>1.2964602607931217</v>
      </c>
      <c r="N20">
        <v>1.3057315750787168</v>
      </c>
    </row>
    <row r="21" spans="1:14">
      <c r="A21">
        <v>10</v>
      </c>
      <c r="B21">
        <v>0.7091830532173371</v>
      </c>
      <c r="C21">
        <v>0.83959177530081974</v>
      </c>
      <c r="D21">
        <v>0.90896724920741423</v>
      </c>
      <c r="E21">
        <v>0.97622922953795355</v>
      </c>
      <c r="F21">
        <v>1.0303223587579253</v>
      </c>
      <c r="G21">
        <v>1.0921462832990381</v>
      </c>
      <c r="H21">
        <v>1.1398063009554147</v>
      </c>
      <c r="I21">
        <v>1.1811738097558377</v>
      </c>
      <c r="J21">
        <v>1.224816504917009</v>
      </c>
      <c r="K21">
        <v>1.2539702233913477</v>
      </c>
      <c r="L21">
        <v>1.2734063684712944</v>
      </c>
      <c r="M21">
        <v>1.3108244446747965</v>
      </c>
      <c r="N21">
        <v>1.3267172928529094</v>
      </c>
    </row>
    <row r="22" spans="1:14">
      <c r="A22">
        <v>11</v>
      </c>
      <c r="B22">
        <v>0.72107678213446413</v>
      </c>
      <c r="C22">
        <v>0.84829054078513078</v>
      </c>
      <c r="D22">
        <v>0.91964595228353441</v>
      </c>
      <c r="E22">
        <v>0.98800950901134776</v>
      </c>
      <c r="F22">
        <v>1.0503395262774675</v>
      </c>
      <c r="G22">
        <v>1.1079980535819727</v>
      </c>
      <c r="H22">
        <v>1.1534040053117238</v>
      </c>
      <c r="I22">
        <v>1.1956081278198205</v>
      </c>
      <c r="J22">
        <v>1.2393276293261783</v>
      </c>
      <c r="K22">
        <v>1.2691672512550984</v>
      </c>
      <c r="L22">
        <v>1.2955575714487249</v>
      </c>
      <c r="M22">
        <v>1.3221556227101983</v>
      </c>
      <c r="N22">
        <v>1.3437985498486231</v>
      </c>
    </row>
    <row r="23" spans="1:14">
      <c r="A23">
        <v>12</v>
      </c>
      <c r="B23">
        <v>0.73560348861413927</v>
      </c>
      <c r="C23">
        <v>0.85588958007399762</v>
      </c>
      <c r="D23">
        <v>0.9332870027269452</v>
      </c>
      <c r="E23">
        <v>0.99718912555442929</v>
      </c>
      <c r="F23">
        <v>1.0604566611343291</v>
      </c>
      <c r="G23">
        <v>1.1183746677985877</v>
      </c>
      <c r="H23">
        <v>1.1641589484444037</v>
      </c>
      <c r="I23">
        <v>1.2062393274767269</v>
      </c>
      <c r="J23">
        <v>1.2511941465954586</v>
      </c>
      <c r="K23">
        <v>1.2887481168511461</v>
      </c>
      <c r="L23">
        <v>1.3027448478730632</v>
      </c>
      <c r="M23">
        <v>1.3341814040479343</v>
      </c>
      <c r="N23">
        <v>1.3697638107084305</v>
      </c>
    </row>
    <row r="24" spans="1:14">
      <c r="A24">
        <v>13</v>
      </c>
      <c r="B24">
        <v>0.74403905345918742</v>
      </c>
      <c r="C24">
        <v>0.86645879107315293</v>
      </c>
      <c r="D24">
        <v>0.94277674482554252</v>
      </c>
      <c r="E24">
        <v>1.0148175200631628</v>
      </c>
      <c r="F24">
        <v>1.077785735654601</v>
      </c>
      <c r="G24">
        <v>1.1336039421641095</v>
      </c>
      <c r="H24">
        <v>1.1776621919074681</v>
      </c>
      <c r="I24">
        <v>1.2154827614078367</v>
      </c>
      <c r="J24">
        <v>1.260944030326</v>
      </c>
      <c r="K24">
        <v>1.3020290270306409</v>
      </c>
      <c r="L24">
        <v>1.3215602214793172</v>
      </c>
      <c r="M24">
        <v>1.3457076284565821</v>
      </c>
      <c r="N24">
        <v>1.3872354782276872</v>
      </c>
    </row>
    <row r="25" spans="1:14">
      <c r="A25">
        <v>14</v>
      </c>
      <c r="B25">
        <v>0.75104006084753738</v>
      </c>
      <c r="C25">
        <v>0.87319267263515599</v>
      </c>
      <c r="D25">
        <v>0.95206890229905994</v>
      </c>
      <c r="E25">
        <v>1.0274421979069484</v>
      </c>
      <c r="F25">
        <v>1.0862418223902079</v>
      </c>
      <c r="G25">
        <v>1.1466289496207063</v>
      </c>
      <c r="H25">
        <v>1.1878572830461049</v>
      </c>
      <c r="I25">
        <v>1.2269297015643865</v>
      </c>
      <c r="J25">
        <v>1.2729465719884199</v>
      </c>
      <c r="K25">
        <v>1.3123614029404926</v>
      </c>
      <c r="L25">
        <v>1.3294205287557268</v>
      </c>
      <c r="M25">
        <v>1.3638138880451287</v>
      </c>
      <c r="N25">
        <v>1.4017557860444454</v>
      </c>
    </row>
    <row r="26" spans="1:14">
      <c r="A26">
        <v>15</v>
      </c>
      <c r="B26">
        <v>0.7621327021080988</v>
      </c>
      <c r="C26">
        <v>0.88010659832168592</v>
      </c>
      <c r="D26">
        <v>0.96587464233480136</v>
      </c>
      <c r="E26">
        <v>1.0413063169808379</v>
      </c>
      <c r="F26">
        <v>1.0992371725184678</v>
      </c>
      <c r="G26">
        <v>1.1583032623060012</v>
      </c>
      <c r="H26">
        <v>1.1997259989311044</v>
      </c>
      <c r="I26">
        <v>1.2425417662006866</v>
      </c>
      <c r="J26">
        <v>1.2808457985729442</v>
      </c>
      <c r="K26">
        <v>1.3234859503876026</v>
      </c>
      <c r="L26">
        <v>1.3413983098005668</v>
      </c>
      <c r="M26">
        <v>1.3783365661467588</v>
      </c>
      <c r="N26">
        <v>1.4132579152301055</v>
      </c>
    </row>
    <row r="27" spans="1:14">
      <c r="A27">
        <v>16</v>
      </c>
      <c r="B27">
        <v>0.77120982915776526</v>
      </c>
      <c r="C27">
        <v>0.88608597138759548</v>
      </c>
      <c r="D27">
        <v>0.97555709743710128</v>
      </c>
      <c r="E27">
        <v>1.0564449740943693</v>
      </c>
      <c r="F27">
        <v>1.1043415941794008</v>
      </c>
      <c r="G27">
        <v>1.1682223374227974</v>
      </c>
      <c r="H27">
        <v>1.2122205105354114</v>
      </c>
      <c r="I27">
        <v>1.2560886880466731</v>
      </c>
      <c r="J27">
        <v>1.2915844788730384</v>
      </c>
      <c r="K27">
        <v>1.3299239613148659</v>
      </c>
      <c r="L27">
        <v>1.3626975092230962</v>
      </c>
      <c r="M27">
        <v>1.3860445544399864</v>
      </c>
      <c r="N27">
        <v>1.4180890479385118</v>
      </c>
    </row>
    <row r="28" spans="1:14">
      <c r="A28">
        <v>17</v>
      </c>
      <c r="B28">
        <v>0.78158955535879815</v>
      </c>
      <c r="C28">
        <v>0.89229243032790584</v>
      </c>
      <c r="D28">
        <v>0.98746255702194696</v>
      </c>
      <c r="E28">
        <v>1.0665160764064763</v>
      </c>
      <c r="F28">
        <v>1.1117844988750278</v>
      </c>
      <c r="G28">
        <v>1.1804873664811024</v>
      </c>
      <c r="H28">
        <v>1.2235394534090784</v>
      </c>
      <c r="I28">
        <v>1.2727580996489811</v>
      </c>
      <c r="J28">
        <v>1.3057172681260532</v>
      </c>
      <c r="K28">
        <v>1.3402172887556565</v>
      </c>
      <c r="L28">
        <v>1.3702754071615326</v>
      </c>
      <c r="M28">
        <v>1.3988216534660305</v>
      </c>
      <c r="N28">
        <v>1.4310667737905152</v>
      </c>
    </row>
    <row r="29" spans="1:14">
      <c r="A29">
        <v>18</v>
      </c>
      <c r="B29">
        <v>0.78898480252890524</v>
      </c>
      <c r="C29">
        <v>0.90027581079403929</v>
      </c>
      <c r="D29">
        <v>0.99256334630034404</v>
      </c>
      <c r="E29">
        <v>1.07312678769857</v>
      </c>
      <c r="F29">
        <v>1.1248050232170408</v>
      </c>
      <c r="G29">
        <v>1.1916888449611338</v>
      </c>
      <c r="H29">
        <v>1.2387185013102961</v>
      </c>
      <c r="I29">
        <v>1.2836277931866511</v>
      </c>
      <c r="J29">
        <v>1.3172902957200499</v>
      </c>
      <c r="K29">
        <v>1.3492927381284499</v>
      </c>
      <c r="L29">
        <v>1.3772204878959646</v>
      </c>
      <c r="M29">
        <v>1.4075501823454655</v>
      </c>
      <c r="N29">
        <v>1.449694533825663</v>
      </c>
    </row>
    <row r="30" spans="1:14">
      <c r="A30">
        <v>19</v>
      </c>
      <c r="B30">
        <v>0.79693277909257987</v>
      </c>
      <c r="C30">
        <v>0.90624921813989723</v>
      </c>
      <c r="D30">
        <v>0.9993212681214394</v>
      </c>
      <c r="E30">
        <v>1.0832388777670898</v>
      </c>
      <c r="F30">
        <v>1.1350655866550217</v>
      </c>
      <c r="G30">
        <v>1.2032058351887842</v>
      </c>
      <c r="H30">
        <v>1.2470934846771775</v>
      </c>
      <c r="I30">
        <v>1.2992844759020601</v>
      </c>
      <c r="J30">
        <v>1.335205670796239</v>
      </c>
      <c r="K30">
        <v>1.3569742643389295</v>
      </c>
      <c r="L30">
        <v>1.3846457099541203</v>
      </c>
      <c r="M30">
        <v>1.4178689378186642</v>
      </c>
      <c r="N30">
        <v>1.4594617747080945</v>
      </c>
    </row>
    <row r="31" spans="1:14">
      <c r="A31">
        <v>20</v>
      </c>
      <c r="B31">
        <v>0.80567244402052374</v>
      </c>
      <c r="C31">
        <v>0.91888224429244381</v>
      </c>
      <c r="D31">
        <v>1.0089504968040504</v>
      </c>
      <c r="E31">
        <v>1.0884414062117249</v>
      </c>
      <c r="F31">
        <v>1.1496702252898403</v>
      </c>
      <c r="G31">
        <v>1.2151023886396006</v>
      </c>
      <c r="H31">
        <v>1.2531200701573555</v>
      </c>
      <c r="I31">
        <v>1.3055283981998742</v>
      </c>
      <c r="J31">
        <v>1.3434756697709778</v>
      </c>
      <c r="K31">
        <v>1.3670859020820856</v>
      </c>
      <c r="L31">
        <v>1.3936626305399609</v>
      </c>
      <c r="M31">
        <v>1.4321959290120112</v>
      </c>
      <c r="N31">
        <v>1.4668885706818602</v>
      </c>
    </row>
    <row r="32" spans="1:14">
      <c r="A32">
        <v>21</v>
      </c>
      <c r="B32">
        <v>0.81368201208291024</v>
      </c>
      <c r="C32">
        <v>0.92719606669745114</v>
      </c>
      <c r="D32">
        <v>1.0173671456478159</v>
      </c>
      <c r="E32">
        <v>1.0989233578490227</v>
      </c>
      <c r="F32">
        <v>1.1613191156034579</v>
      </c>
      <c r="G32">
        <v>1.2290791922029725</v>
      </c>
      <c r="H32">
        <v>1.264500843698054</v>
      </c>
      <c r="I32">
        <v>1.3162840727596741</v>
      </c>
      <c r="J32">
        <v>1.3487765815595705</v>
      </c>
      <c r="K32">
        <v>1.3825893977806079</v>
      </c>
      <c r="L32">
        <v>1.4020481400139919</v>
      </c>
      <c r="M32">
        <v>1.4465417492033643</v>
      </c>
      <c r="N32">
        <v>1.4784004274889118</v>
      </c>
    </row>
    <row r="33" spans="1:14">
      <c r="A33">
        <v>22</v>
      </c>
      <c r="B33">
        <v>0.82160970079165074</v>
      </c>
      <c r="C33">
        <v>0.93479439760386795</v>
      </c>
      <c r="D33">
        <v>1.0322432978710363</v>
      </c>
      <c r="E33">
        <v>1.1059264363360455</v>
      </c>
      <c r="F33">
        <v>1.1699960903510289</v>
      </c>
      <c r="G33">
        <v>1.2351931532426299</v>
      </c>
      <c r="H33">
        <v>1.2730136277612554</v>
      </c>
      <c r="I33">
        <v>1.3275663347195366</v>
      </c>
      <c r="J33">
        <v>1.362164329946123</v>
      </c>
      <c r="K33">
        <v>1.3924535804122353</v>
      </c>
      <c r="L33">
        <v>1.410493620881641</v>
      </c>
      <c r="M33">
        <v>1.4505829590428927</v>
      </c>
      <c r="N33">
        <v>1.4871586322859887</v>
      </c>
    </row>
    <row r="34" spans="1:14">
      <c r="A34">
        <v>23</v>
      </c>
      <c r="B34">
        <v>0.82910889773309504</v>
      </c>
      <c r="C34">
        <v>0.94297408888927181</v>
      </c>
      <c r="D34">
        <v>1.0438063918828886</v>
      </c>
      <c r="E34">
        <v>1.1144078852038142</v>
      </c>
      <c r="F34">
        <v>1.1812870593272473</v>
      </c>
      <c r="G34">
        <v>1.2415063116909082</v>
      </c>
      <c r="H34">
        <v>1.289525096766811</v>
      </c>
      <c r="I34">
        <v>1.3393390907939475</v>
      </c>
      <c r="J34">
        <v>1.3707039512992807</v>
      </c>
      <c r="K34">
        <v>1.4080502329032487</v>
      </c>
      <c r="L34">
        <v>1.4206645468943384</v>
      </c>
      <c r="M34">
        <v>1.4619865690789735</v>
      </c>
      <c r="N34">
        <v>1.4985785530679261</v>
      </c>
    </row>
    <row r="35" spans="1:14">
      <c r="A35">
        <v>24</v>
      </c>
      <c r="B35">
        <v>0.84014577502103693</v>
      </c>
      <c r="C35">
        <v>0.94778793516253923</v>
      </c>
      <c r="D35">
        <v>1.0515296586134499</v>
      </c>
      <c r="E35">
        <v>1.1204502925654707</v>
      </c>
      <c r="F35">
        <v>1.1911868550655642</v>
      </c>
      <c r="G35">
        <v>1.2481555454192552</v>
      </c>
      <c r="H35">
        <v>1.2956767969633773</v>
      </c>
      <c r="I35">
        <v>1.348841672494562</v>
      </c>
      <c r="J35">
        <v>1.3825701719757293</v>
      </c>
      <c r="K35">
        <v>1.4152998912204173</v>
      </c>
      <c r="L35">
        <v>1.4394663624780411</v>
      </c>
      <c r="M35">
        <v>1.4720219939054504</v>
      </c>
      <c r="N35">
        <v>1.5126088489360336</v>
      </c>
    </row>
    <row r="36" spans="1:14">
      <c r="A36">
        <v>25</v>
      </c>
      <c r="B36">
        <v>0.85557675178963555</v>
      </c>
      <c r="C36">
        <v>0.9538658736378407</v>
      </c>
      <c r="D36">
        <v>1.0573594289027439</v>
      </c>
      <c r="E36">
        <v>1.1287978676080657</v>
      </c>
      <c r="F36">
        <v>1.197085205232427</v>
      </c>
      <c r="G36">
        <v>1.2582610561729062</v>
      </c>
      <c r="H36">
        <v>1.3081000938312923</v>
      </c>
      <c r="I36">
        <v>1.3577196046402167</v>
      </c>
      <c r="J36">
        <v>1.3965455442190651</v>
      </c>
      <c r="K36">
        <v>1.4221962769769119</v>
      </c>
      <c r="L36">
        <v>1.4487329921049963</v>
      </c>
      <c r="M36">
        <v>1.4847521592175905</v>
      </c>
      <c r="N36">
        <v>1.5180155009002085</v>
      </c>
    </row>
    <row r="37" spans="1:14">
      <c r="A37">
        <v>26</v>
      </c>
      <c r="B37">
        <v>0.86215068651246718</v>
      </c>
      <c r="C37">
        <v>0.96224202881855836</v>
      </c>
      <c r="D37">
        <v>1.0645628540597716</v>
      </c>
      <c r="E37">
        <v>1.1326720002625537</v>
      </c>
      <c r="F37">
        <v>1.2041369341452774</v>
      </c>
      <c r="G37">
        <v>1.2641997846228923</v>
      </c>
      <c r="H37">
        <v>1.3154451190877354</v>
      </c>
      <c r="I37">
        <v>1.3675871408115849</v>
      </c>
      <c r="J37">
        <v>1.4100980785401109</v>
      </c>
      <c r="K37">
        <v>1.4305639020700054</v>
      </c>
      <c r="L37">
        <v>1.4604974698084143</v>
      </c>
      <c r="M37">
        <v>1.4936368235984254</v>
      </c>
      <c r="N37">
        <v>1.5328856083520184</v>
      </c>
    </row>
    <row r="38" spans="1:14">
      <c r="A38">
        <v>27</v>
      </c>
      <c r="B38">
        <v>0.86952369304740695</v>
      </c>
      <c r="C38">
        <v>0.96794289890970175</v>
      </c>
      <c r="D38">
        <v>1.0704547030288367</v>
      </c>
      <c r="E38">
        <v>1.1381506562818127</v>
      </c>
      <c r="F38">
        <v>1.2130158778703346</v>
      </c>
      <c r="G38">
        <v>1.2732284607972537</v>
      </c>
      <c r="H38">
        <v>1.3242432523138841</v>
      </c>
      <c r="I38">
        <v>1.3741192295869016</v>
      </c>
      <c r="J38">
        <v>1.416175147749799</v>
      </c>
      <c r="K38">
        <v>1.4389916704166892</v>
      </c>
      <c r="L38">
        <v>1.4729067546702763</v>
      </c>
      <c r="M38">
        <v>1.5041115431128298</v>
      </c>
      <c r="N38">
        <v>1.5439860045018936</v>
      </c>
    </row>
    <row r="39" spans="1:14">
      <c r="A39">
        <v>28</v>
      </c>
      <c r="B39">
        <v>0.8756794293417024</v>
      </c>
      <c r="C39">
        <v>0.97353630489763965</v>
      </c>
      <c r="D39">
        <v>1.0763828762064493</v>
      </c>
      <c r="E39">
        <v>1.1485115301170228</v>
      </c>
      <c r="F39">
        <v>1.2228057667265331</v>
      </c>
      <c r="G39">
        <v>1.282311865447596</v>
      </c>
      <c r="H39">
        <v>1.3308463321129813</v>
      </c>
      <c r="I39">
        <v>1.3876676007129276</v>
      </c>
      <c r="J39">
        <v>1.4262796762777297</v>
      </c>
      <c r="K39">
        <v>1.4500927837880064</v>
      </c>
      <c r="L39">
        <v>1.4829858154114144</v>
      </c>
      <c r="M39">
        <v>1.5149173143109291</v>
      </c>
      <c r="N39">
        <v>1.5557321308225183</v>
      </c>
    </row>
    <row r="40" spans="1:14">
      <c r="A40">
        <v>29</v>
      </c>
      <c r="B40">
        <v>0.87945973271989364</v>
      </c>
      <c r="C40">
        <v>0.97887009732891561</v>
      </c>
      <c r="D40">
        <v>1.082662428200448</v>
      </c>
      <c r="E40">
        <v>1.1546636701235922</v>
      </c>
      <c r="F40">
        <v>1.2290604928340543</v>
      </c>
      <c r="G40">
        <v>1.2896714862410252</v>
      </c>
      <c r="H40">
        <v>1.3385239191738187</v>
      </c>
      <c r="I40">
        <v>1.394502707750654</v>
      </c>
      <c r="J40">
        <v>1.4367889993323069</v>
      </c>
      <c r="K40">
        <v>1.4590741577087518</v>
      </c>
      <c r="L40">
        <v>1.4950870940719001</v>
      </c>
      <c r="M40">
        <v>1.5249524402349639</v>
      </c>
      <c r="N40">
        <v>1.5658878785639934</v>
      </c>
    </row>
    <row r="41" spans="1:14">
      <c r="A41">
        <v>30</v>
      </c>
      <c r="B41">
        <v>0.89338498390573073</v>
      </c>
      <c r="C41">
        <v>0.98583216558417086</v>
      </c>
      <c r="D41">
        <v>1.0892044940208483</v>
      </c>
      <c r="E41">
        <v>1.1640992562743064</v>
      </c>
      <c r="F41">
        <v>1.2360239437544873</v>
      </c>
      <c r="G41">
        <v>1.2962427426978378</v>
      </c>
      <c r="H41">
        <v>1.348681303354438</v>
      </c>
      <c r="I41">
        <v>1.4042381202210519</v>
      </c>
      <c r="J41">
        <v>1.4455485196350384</v>
      </c>
      <c r="K41">
        <v>1.470120817680991</v>
      </c>
      <c r="L41">
        <v>1.5080223799271497</v>
      </c>
      <c r="M41">
        <v>1.5394986070934114</v>
      </c>
      <c r="N41">
        <v>1.5729019702202047</v>
      </c>
    </row>
    <row r="42" spans="1:14">
      <c r="A42">
        <v>31</v>
      </c>
      <c r="B42">
        <v>0.90164918613549416</v>
      </c>
      <c r="C42">
        <v>0.99730328702986648</v>
      </c>
      <c r="D42">
        <v>1.0948380088007064</v>
      </c>
      <c r="E42">
        <v>1.1666142464900173</v>
      </c>
      <c r="F42">
        <v>1.243158905852773</v>
      </c>
      <c r="G42">
        <v>1.3035431168933731</v>
      </c>
      <c r="H42">
        <v>1.3552804835692995</v>
      </c>
      <c r="I42">
        <v>1.4113566810704958</v>
      </c>
      <c r="J42">
        <v>1.4539691983106264</v>
      </c>
      <c r="K42">
        <v>1.4827198402426487</v>
      </c>
      <c r="L42">
        <v>1.5176512128069124</v>
      </c>
      <c r="M42">
        <v>1.5463467268329893</v>
      </c>
      <c r="N42">
        <v>1.5793374806176226</v>
      </c>
    </row>
    <row r="43" spans="1:14">
      <c r="A43">
        <v>32</v>
      </c>
      <c r="B43">
        <v>0.91086360735139904</v>
      </c>
      <c r="C43">
        <v>1.0039322126014683</v>
      </c>
      <c r="D43">
        <v>1.0997515435854541</v>
      </c>
      <c r="E43">
        <v>1.1724448027328211</v>
      </c>
      <c r="F43">
        <v>1.2524400372133908</v>
      </c>
      <c r="G43">
        <v>1.3097975679253335</v>
      </c>
      <c r="H43">
        <v>1.3607113939730677</v>
      </c>
      <c r="I43">
        <v>1.4156447351045995</v>
      </c>
      <c r="J43">
        <v>1.4596814072737954</v>
      </c>
      <c r="K43">
        <v>1.4890462889177623</v>
      </c>
      <c r="L43">
        <v>1.5283567504560955</v>
      </c>
      <c r="M43">
        <v>1.5548794007047668</v>
      </c>
      <c r="N43">
        <v>1.5849757051081321</v>
      </c>
    </row>
    <row r="44" spans="1:14">
      <c r="A44">
        <v>33</v>
      </c>
      <c r="B44">
        <v>0.9197025998208771</v>
      </c>
      <c r="C44">
        <v>1.0107756405942683</v>
      </c>
      <c r="D44">
        <v>1.1061048370820741</v>
      </c>
      <c r="E44">
        <v>1.1837301122067818</v>
      </c>
      <c r="F44">
        <v>1.2646823095338078</v>
      </c>
      <c r="G44">
        <v>1.3246393648451125</v>
      </c>
      <c r="H44">
        <v>1.3731404833582819</v>
      </c>
      <c r="I44">
        <v>1.4214225916794083</v>
      </c>
      <c r="J44">
        <v>1.4683310199709745</v>
      </c>
      <c r="K44">
        <v>1.4967894558264598</v>
      </c>
      <c r="L44">
        <v>1.5382312889079626</v>
      </c>
      <c r="M44">
        <v>1.5620425701805676</v>
      </c>
      <c r="N44">
        <v>1.5972734305985234</v>
      </c>
    </row>
    <row r="45" spans="1:14">
      <c r="A45">
        <v>34</v>
      </c>
      <c r="B45">
        <v>0.92702347893665138</v>
      </c>
      <c r="C45">
        <v>1.0184097025970289</v>
      </c>
      <c r="D45">
        <v>1.1116252164733234</v>
      </c>
      <c r="E45">
        <v>1.1951981731359997</v>
      </c>
      <c r="F45">
        <v>1.2733837674568393</v>
      </c>
      <c r="G45">
        <v>1.3279907424643249</v>
      </c>
      <c r="H45">
        <v>1.379573108316464</v>
      </c>
      <c r="I45">
        <v>1.4301860286824124</v>
      </c>
      <c r="J45">
        <v>1.4793315582508386</v>
      </c>
      <c r="K45">
        <v>1.5088503196971941</v>
      </c>
      <c r="L45">
        <v>1.5480702586954929</v>
      </c>
      <c r="M45">
        <v>1.5711813766509879</v>
      </c>
      <c r="N45">
        <v>1.6079444749647418</v>
      </c>
    </row>
    <row r="46" spans="1:14">
      <c r="A46">
        <v>35</v>
      </c>
      <c r="B46">
        <v>0.93543456246694401</v>
      </c>
      <c r="C46">
        <v>1.0271112330888241</v>
      </c>
      <c r="D46">
        <v>1.1157322075510621</v>
      </c>
      <c r="E46">
        <v>1.2022407042184908</v>
      </c>
      <c r="F46">
        <v>1.2826686178660993</v>
      </c>
      <c r="G46">
        <v>1.3386013644250068</v>
      </c>
      <c r="H46">
        <v>1.3922365687735374</v>
      </c>
      <c r="I46">
        <v>1.4382860890710054</v>
      </c>
      <c r="J46">
        <v>1.487689756851748</v>
      </c>
      <c r="K46">
        <v>1.5144199556817834</v>
      </c>
      <c r="L46">
        <v>1.5598161118904676</v>
      </c>
      <c r="M46">
        <v>1.5799423535882702</v>
      </c>
      <c r="N46">
        <v>1.6170423110375376</v>
      </c>
    </row>
    <row r="47" spans="1:14">
      <c r="A47">
        <v>36</v>
      </c>
      <c r="B47">
        <v>0.94281738872651488</v>
      </c>
      <c r="C47">
        <v>1.0368389578412678</v>
      </c>
      <c r="D47">
        <v>1.1281917599568789</v>
      </c>
      <c r="E47">
        <v>1.2104120974291599</v>
      </c>
      <c r="F47">
        <v>1.2891590522729433</v>
      </c>
      <c r="G47">
        <v>1.345017794304495</v>
      </c>
      <c r="H47">
        <v>1.3980418674246948</v>
      </c>
      <c r="I47">
        <v>1.4530043871858187</v>
      </c>
      <c r="J47">
        <v>1.4918263783367962</v>
      </c>
      <c r="K47">
        <v>1.5270340047746149</v>
      </c>
      <c r="L47">
        <v>1.5675484480750748</v>
      </c>
      <c r="M47">
        <v>1.5875428469711168</v>
      </c>
      <c r="N47">
        <v>1.6225960235309893</v>
      </c>
    </row>
    <row r="48" spans="1:14">
      <c r="A48">
        <v>37</v>
      </c>
      <c r="B48">
        <v>0.95173752769184494</v>
      </c>
      <c r="C48">
        <v>1.045385822989755</v>
      </c>
      <c r="D48">
        <v>1.135669931959838</v>
      </c>
      <c r="E48">
        <v>1.2171715901966018</v>
      </c>
      <c r="F48">
        <v>1.2963898892101731</v>
      </c>
      <c r="G48">
        <v>1.3504022880230566</v>
      </c>
      <c r="H48">
        <v>1.4074406615705941</v>
      </c>
      <c r="I48">
        <v>1.4588708538927806</v>
      </c>
      <c r="J48">
        <v>1.5013181373705957</v>
      </c>
      <c r="K48">
        <v>1.5330952723465026</v>
      </c>
      <c r="L48">
        <v>1.5797482530971605</v>
      </c>
      <c r="M48">
        <v>1.5975969395982246</v>
      </c>
      <c r="N48">
        <v>1.6327339423563485</v>
      </c>
    </row>
    <row r="49" spans="1:14">
      <c r="A49">
        <v>38</v>
      </c>
      <c r="B49">
        <v>0.95974165552729418</v>
      </c>
      <c r="C49">
        <v>1.0509021777984211</v>
      </c>
      <c r="D49">
        <v>1.1434995468638294</v>
      </c>
      <c r="E49">
        <v>1.2223084875443717</v>
      </c>
      <c r="F49">
        <v>1.3004838787163617</v>
      </c>
      <c r="G49">
        <v>1.3597502195383504</v>
      </c>
      <c r="H49">
        <v>1.4167809734592767</v>
      </c>
      <c r="I49">
        <v>1.465222492843661</v>
      </c>
      <c r="J49">
        <v>1.5103002306950284</v>
      </c>
      <c r="K49">
        <v>1.5394224629152344</v>
      </c>
      <c r="L49">
        <v>1.5884480973132282</v>
      </c>
      <c r="M49">
        <v>1.6094581191369179</v>
      </c>
      <c r="N49">
        <v>1.6395587262757181</v>
      </c>
    </row>
    <row r="50" spans="1:14">
      <c r="A50">
        <v>39</v>
      </c>
      <c r="B50">
        <v>0.9647804203480872</v>
      </c>
      <c r="C50">
        <v>1.067995580950569</v>
      </c>
      <c r="D50">
        <v>1.1502296381022281</v>
      </c>
      <c r="E50">
        <v>1.2303040345041292</v>
      </c>
      <c r="F50">
        <v>1.3061568916724058</v>
      </c>
      <c r="G50">
        <v>1.3655117227644356</v>
      </c>
      <c r="H50">
        <v>1.4211407918890346</v>
      </c>
      <c r="I50">
        <v>1.471696938490652</v>
      </c>
      <c r="J50">
        <v>1.5169279022082083</v>
      </c>
      <c r="K50">
        <v>1.5503724095309623</v>
      </c>
      <c r="L50">
        <v>1.5960127861970008</v>
      </c>
      <c r="M50">
        <v>1.616487103914152</v>
      </c>
      <c r="N50">
        <v>1.6450448322809359</v>
      </c>
    </row>
    <row r="51" spans="1:14">
      <c r="A51">
        <v>40</v>
      </c>
      <c r="B51">
        <v>0.97583723195814243</v>
      </c>
      <c r="C51">
        <v>1.080043401350681</v>
      </c>
      <c r="D51">
        <v>1.1554657359196177</v>
      </c>
      <c r="E51">
        <v>1.2361681494225574</v>
      </c>
      <c r="F51">
        <v>1.3117846241543667</v>
      </c>
      <c r="G51">
        <v>1.373532420958514</v>
      </c>
      <c r="H51">
        <v>1.4347942790337676</v>
      </c>
      <c r="I51">
        <v>1.4808254709929785</v>
      </c>
      <c r="J51">
        <v>1.5228534401844467</v>
      </c>
      <c r="K51">
        <v>1.5635110728198383</v>
      </c>
      <c r="L51">
        <v>1.6037210188889379</v>
      </c>
      <c r="M51">
        <v>1.6258114185166754</v>
      </c>
      <c r="N51">
        <v>1.6563955029729507</v>
      </c>
    </row>
    <row r="52" spans="1:14">
      <c r="A52">
        <v>41</v>
      </c>
      <c r="B52">
        <v>0.98229804367044327</v>
      </c>
      <c r="C52">
        <v>1.0858131335109427</v>
      </c>
      <c r="D52">
        <v>1.1672123819816302</v>
      </c>
      <c r="E52">
        <v>1.2425184863679299</v>
      </c>
      <c r="F52">
        <v>1.3231765513602478</v>
      </c>
      <c r="G52">
        <v>1.380732447595916</v>
      </c>
      <c r="H52">
        <v>1.4440978516589016</v>
      </c>
      <c r="I52">
        <v>1.487730152788191</v>
      </c>
      <c r="J52">
        <v>1.5313974205388214</v>
      </c>
      <c r="K52">
        <v>1.5696161630698355</v>
      </c>
      <c r="L52">
        <v>1.6146388700455665</v>
      </c>
      <c r="M52">
        <v>1.632989105298847</v>
      </c>
      <c r="N52">
        <v>1.6633293243327867</v>
      </c>
    </row>
    <row r="53" spans="1:14">
      <c r="A53">
        <v>42</v>
      </c>
      <c r="B53">
        <v>0.99109176403204624</v>
      </c>
      <c r="C53">
        <v>1.095019242353366</v>
      </c>
      <c r="D53">
        <v>1.1752831281834122</v>
      </c>
      <c r="E53">
        <v>1.2467187624654603</v>
      </c>
      <c r="F53">
        <v>1.3300612925337465</v>
      </c>
      <c r="G53">
        <v>1.3910107341551741</v>
      </c>
      <c r="H53">
        <v>1.4511734866541257</v>
      </c>
      <c r="I53">
        <v>1.4946884994158525</v>
      </c>
      <c r="J53">
        <v>1.5413395875237077</v>
      </c>
      <c r="K53">
        <v>1.5776336209616031</v>
      </c>
      <c r="L53">
        <v>1.6244754420231335</v>
      </c>
      <c r="M53">
        <v>1.6376236461275009</v>
      </c>
      <c r="N53">
        <v>1.6723444352270458</v>
      </c>
    </row>
    <row r="54" spans="1:14">
      <c r="A54">
        <v>43</v>
      </c>
      <c r="B54">
        <v>0.99312467759348122</v>
      </c>
      <c r="C54">
        <v>1.1050906015735575</v>
      </c>
      <c r="D54">
        <v>1.1814647074576519</v>
      </c>
      <c r="E54">
        <v>1.2537569794248113</v>
      </c>
      <c r="F54">
        <v>1.3356197606745066</v>
      </c>
      <c r="G54">
        <v>1.3958579219728451</v>
      </c>
      <c r="H54">
        <v>1.456375590123598</v>
      </c>
      <c r="I54">
        <v>1.5032350982988303</v>
      </c>
      <c r="J54">
        <v>1.5533217678116571</v>
      </c>
      <c r="K54">
        <v>1.5942542381498643</v>
      </c>
      <c r="L54">
        <v>1.6317499710133945</v>
      </c>
      <c r="M54">
        <v>1.652639154213942</v>
      </c>
      <c r="N54">
        <v>1.6831409178041867</v>
      </c>
    </row>
    <row r="55" spans="1:14">
      <c r="A55">
        <v>44</v>
      </c>
      <c r="B55">
        <v>1.0002709744251432</v>
      </c>
      <c r="C55">
        <v>1.1113416488794849</v>
      </c>
      <c r="D55">
        <v>1.1867034692910439</v>
      </c>
      <c r="E55">
        <v>1.262026651932596</v>
      </c>
      <c r="F55">
        <v>1.3412053827580359</v>
      </c>
      <c r="G55">
        <v>1.4027878293320033</v>
      </c>
      <c r="H55">
        <v>1.4586226871602557</v>
      </c>
      <c r="I55">
        <v>1.51217664327297</v>
      </c>
      <c r="J55">
        <v>1.5561750851919043</v>
      </c>
      <c r="K55">
        <v>1.6054581228143618</v>
      </c>
      <c r="L55">
        <v>1.6360200728204575</v>
      </c>
      <c r="M55">
        <v>1.6634990240981202</v>
      </c>
      <c r="N55">
        <v>1.6949205884674368</v>
      </c>
    </row>
    <row r="56" spans="1:14">
      <c r="A56">
        <v>45</v>
      </c>
      <c r="B56">
        <v>1.0050959745402273</v>
      </c>
      <c r="C56">
        <v>1.1208389770203924</v>
      </c>
      <c r="D56">
        <v>1.1936789858018395</v>
      </c>
      <c r="E56">
        <v>1.2702684243538789</v>
      </c>
      <c r="F56">
        <v>1.3499534886007643</v>
      </c>
      <c r="G56">
        <v>1.4093225744073692</v>
      </c>
      <c r="H56">
        <v>1.4675203798902556</v>
      </c>
      <c r="I56">
        <v>1.5161205298789791</v>
      </c>
      <c r="J56">
        <v>1.5638446087775613</v>
      </c>
      <c r="K56">
        <v>1.6105603953140359</v>
      </c>
      <c r="L56">
        <v>1.6465221296903894</v>
      </c>
      <c r="M56">
        <v>1.6707937343708157</v>
      </c>
      <c r="N56">
        <v>1.7043113966234265</v>
      </c>
    </row>
    <row r="57" spans="1:14">
      <c r="A57">
        <v>46</v>
      </c>
      <c r="B57">
        <v>1.0107929180251176</v>
      </c>
      <c r="C57">
        <v>1.1300767772868792</v>
      </c>
      <c r="D57">
        <v>1.2044637431668992</v>
      </c>
      <c r="E57">
        <v>1.276317027913709</v>
      </c>
      <c r="F57">
        <v>1.3599968538700784</v>
      </c>
      <c r="G57">
        <v>1.421208996913895</v>
      </c>
      <c r="H57">
        <v>1.4736461610228193</v>
      </c>
      <c r="I57">
        <v>1.525200248612318</v>
      </c>
      <c r="J57">
        <v>1.5721940068353768</v>
      </c>
      <c r="K57">
        <v>1.6152848930418497</v>
      </c>
      <c r="L57">
        <v>1.6529692036890442</v>
      </c>
      <c r="M57">
        <v>1.6807779326655279</v>
      </c>
      <c r="N57">
        <v>1.7184759543443504</v>
      </c>
    </row>
    <row r="58" spans="1:14">
      <c r="A58">
        <v>47</v>
      </c>
      <c r="B58">
        <v>1.0220630200659915</v>
      </c>
      <c r="C58">
        <v>1.1347304652321468</v>
      </c>
      <c r="D58">
        <v>1.2127349813655868</v>
      </c>
      <c r="E58">
        <v>1.2822640635127414</v>
      </c>
      <c r="F58">
        <v>1.365023550088166</v>
      </c>
      <c r="G58">
        <v>1.4280437541126643</v>
      </c>
      <c r="H58">
        <v>1.4826403724633188</v>
      </c>
      <c r="I58">
        <v>1.5409023607940819</v>
      </c>
      <c r="J58">
        <v>1.5899373959013681</v>
      </c>
      <c r="K58">
        <v>1.6201131209752204</v>
      </c>
      <c r="L58">
        <v>1.6591099455836245</v>
      </c>
      <c r="M58">
        <v>1.6891806800563072</v>
      </c>
      <c r="N58">
        <v>1.7260983788447561</v>
      </c>
    </row>
    <row r="59" spans="1:14">
      <c r="A59">
        <v>48</v>
      </c>
      <c r="B59">
        <v>1.0300751321468098</v>
      </c>
      <c r="C59">
        <v>1.1426958250801273</v>
      </c>
      <c r="D59">
        <v>1.2230512568444825</v>
      </c>
      <c r="E59">
        <v>1.2908496495179311</v>
      </c>
      <c r="F59">
        <v>1.3756305054280689</v>
      </c>
      <c r="G59">
        <v>1.4343278696440898</v>
      </c>
      <c r="H59">
        <v>1.4872283668822692</v>
      </c>
      <c r="I59">
        <v>1.548175576168461</v>
      </c>
      <c r="J59">
        <v>1.599822584882286</v>
      </c>
      <c r="K59">
        <v>1.6312420127917373</v>
      </c>
      <c r="L59">
        <v>1.6649340361671978</v>
      </c>
      <c r="M59">
        <v>1.6944638165736527</v>
      </c>
      <c r="N59">
        <v>1.7356958919793057</v>
      </c>
    </row>
    <row r="60" spans="1:14">
      <c r="A60">
        <v>49</v>
      </c>
      <c r="B60">
        <v>1.0365276847702947</v>
      </c>
      <c r="C60">
        <v>1.1476134770638908</v>
      </c>
      <c r="D60">
        <v>1.233046339038629</v>
      </c>
      <c r="E60">
        <v>1.2959776702528774</v>
      </c>
      <c r="F60">
        <v>1.3802098417484405</v>
      </c>
      <c r="G60">
        <v>1.4427129677388641</v>
      </c>
      <c r="H60">
        <v>1.4959383472087948</v>
      </c>
      <c r="I60">
        <v>1.557061584118326</v>
      </c>
      <c r="J60">
        <v>1.6045133871099742</v>
      </c>
      <c r="K60">
        <v>1.6395270304709466</v>
      </c>
      <c r="L60">
        <v>1.6769033620285285</v>
      </c>
      <c r="M60">
        <v>1.7100817485160034</v>
      </c>
      <c r="N60">
        <v>1.7444246164707418</v>
      </c>
    </row>
    <row r="61" spans="1:14">
      <c r="A61">
        <v>50</v>
      </c>
      <c r="B61">
        <v>1.0434660632276935</v>
      </c>
      <c r="C61">
        <v>1.1558342381433562</v>
      </c>
      <c r="D61">
        <v>1.2408300949322122</v>
      </c>
      <c r="E61">
        <v>1.3066572775333889</v>
      </c>
      <c r="F61">
        <v>1.3866347284332561</v>
      </c>
      <c r="G61">
        <v>1.452866294913093</v>
      </c>
      <c r="H61">
        <v>1.5014908740458199</v>
      </c>
      <c r="I61">
        <v>1.5644427152939906</v>
      </c>
      <c r="J61">
        <v>1.6121635719153367</v>
      </c>
      <c r="K61">
        <v>1.6446219686626091</v>
      </c>
      <c r="L61">
        <v>1.6901111542797456</v>
      </c>
      <c r="M61">
        <v>1.7177096067745501</v>
      </c>
      <c r="N61">
        <v>1.7506511995291811</v>
      </c>
    </row>
    <row r="62" spans="1:14">
      <c r="A62">
        <v>51</v>
      </c>
      <c r="B62">
        <v>1.0494243596202708</v>
      </c>
      <c r="C62">
        <v>1.1686020974080147</v>
      </c>
      <c r="D62">
        <v>1.253627796852258</v>
      </c>
      <c r="E62">
        <v>1.3145247179418751</v>
      </c>
      <c r="F62">
        <v>1.394127650519559</v>
      </c>
      <c r="G62">
        <v>1.4632727860238219</v>
      </c>
      <c r="H62">
        <v>1.5141166548127545</v>
      </c>
      <c r="I62">
        <v>1.5738914209814476</v>
      </c>
      <c r="J62">
        <v>1.6186056419410599</v>
      </c>
      <c r="K62">
        <v>1.6539526812496868</v>
      </c>
      <c r="L62">
        <v>1.7001635301277362</v>
      </c>
      <c r="M62">
        <v>1.7253724574754878</v>
      </c>
      <c r="N62">
        <v>1.7587080018563785</v>
      </c>
    </row>
    <row r="63" spans="1:14">
      <c r="A63">
        <v>52</v>
      </c>
      <c r="B63">
        <v>1.0527836128248593</v>
      </c>
      <c r="C63">
        <v>1.1726922100296557</v>
      </c>
      <c r="D63">
        <v>1.2648682220186864</v>
      </c>
      <c r="E63">
        <v>1.3242944306031539</v>
      </c>
      <c r="F63">
        <v>1.4055444828884081</v>
      </c>
      <c r="G63">
        <v>1.4725658930788115</v>
      </c>
      <c r="H63">
        <v>1.5200173676013313</v>
      </c>
      <c r="I63">
        <v>1.5778393946199798</v>
      </c>
      <c r="J63">
        <v>1.6231877509526864</v>
      </c>
      <c r="K63">
        <v>1.6634902093746302</v>
      </c>
      <c r="L63">
        <v>1.705446346351166</v>
      </c>
      <c r="M63">
        <v>1.7308710860898102</v>
      </c>
      <c r="N63">
        <v>1.7668605468173766</v>
      </c>
    </row>
    <row r="64" spans="1:14">
      <c r="A64">
        <v>53</v>
      </c>
      <c r="B64">
        <v>1.0570057739568548</v>
      </c>
      <c r="C64">
        <v>1.1797004195099394</v>
      </c>
      <c r="D64">
        <v>1.2724194953558277</v>
      </c>
      <c r="E64">
        <v>1.3340913147536717</v>
      </c>
      <c r="F64">
        <v>1.4132491063724792</v>
      </c>
      <c r="G64">
        <v>1.4823142580972679</v>
      </c>
      <c r="H64">
        <v>1.5256121254442183</v>
      </c>
      <c r="I64">
        <v>1.5839683747858708</v>
      </c>
      <c r="J64">
        <v>1.631887424009022</v>
      </c>
      <c r="K64">
        <v>1.675316468100003</v>
      </c>
      <c r="L64">
        <v>1.7104830539961815</v>
      </c>
      <c r="M64">
        <v>1.7422435385513404</v>
      </c>
      <c r="N64">
        <v>1.7790683987403435</v>
      </c>
    </row>
    <row r="65" spans="1:14">
      <c r="A65">
        <v>54</v>
      </c>
      <c r="B65">
        <v>1.06392795385965</v>
      </c>
      <c r="C65">
        <v>1.1867731231525116</v>
      </c>
      <c r="D65">
        <v>1.2759116697232451</v>
      </c>
      <c r="E65">
        <v>1.3425232004281182</v>
      </c>
      <c r="F65">
        <v>1.4214779300430465</v>
      </c>
      <c r="G65">
        <v>1.4874192107307247</v>
      </c>
      <c r="H65">
        <v>1.5304505074687031</v>
      </c>
      <c r="I65">
        <v>1.5905380010913222</v>
      </c>
      <c r="J65">
        <v>1.6425951478009857</v>
      </c>
      <c r="K65">
        <v>1.6837591306257835</v>
      </c>
      <c r="L65">
        <v>1.7206066874018446</v>
      </c>
      <c r="M65">
        <v>1.7491709962101114</v>
      </c>
      <c r="N65">
        <v>1.7880530711964067</v>
      </c>
    </row>
    <row r="66" spans="1:14">
      <c r="A66">
        <v>55</v>
      </c>
      <c r="B66">
        <v>1.0715066000274276</v>
      </c>
      <c r="C66">
        <v>1.1960850859644929</v>
      </c>
      <c r="D66">
        <v>1.2816582990844056</v>
      </c>
      <c r="E66">
        <v>1.3518107034377527</v>
      </c>
      <c r="F66">
        <v>1.4283083055810499</v>
      </c>
      <c r="G66">
        <v>1.4963852991334947</v>
      </c>
      <c r="H66">
        <v>1.5380411273771217</v>
      </c>
      <c r="I66">
        <v>1.5990517083796427</v>
      </c>
      <c r="J66">
        <v>1.6515212221393536</v>
      </c>
      <c r="K66">
        <v>1.6924894269162585</v>
      </c>
      <c r="L66">
        <v>1.7285924247518916</v>
      </c>
      <c r="M66">
        <v>1.7586506461531231</v>
      </c>
      <c r="N66">
        <v>1.7923704985843993</v>
      </c>
    </row>
    <row r="67" spans="1:14">
      <c r="A67">
        <v>56</v>
      </c>
      <c r="B67">
        <v>1.0781084503277021</v>
      </c>
      <c r="C67">
        <v>1.2021803670829057</v>
      </c>
      <c r="D67">
        <v>1.294682597555483</v>
      </c>
      <c r="E67">
        <v>1.3611799697902964</v>
      </c>
      <c r="F67">
        <v>1.4380537097840815</v>
      </c>
      <c r="G67">
        <v>1.5044671756392884</v>
      </c>
      <c r="H67">
        <v>1.5491011637724881</v>
      </c>
      <c r="I67">
        <v>1.6053450181725506</v>
      </c>
      <c r="J67">
        <v>1.661380568972225</v>
      </c>
      <c r="K67">
        <v>1.6987307443665767</v>
      </c>
      <c r="L67">
        <v>1.7377564799811951</v>
      </c>
      <c r="M67">
        <v>1.7693463889428696</v>
      </c>
      <c r="N67">
        <v>1.8023308131455884</v>
      </c>
    </row>
    <row r="68" spans="1:14">
      <c r="A68">
        <v>57</v>
      </c>
      <c r="B68">
        <v>1.0812737398465027</v>
      </c>
      <c r="C68">
        <v>1.2124838141129171</v>
      </c>
      <c r="D68">
        <v>1.3050768480410084</v>
      </c>
      <c r="E68">
        <v>1.3707288595896252</v>
      </c>
      <c r="F68">
        <v>1.4455788378608343</v>
      </c>
      <c r="G68">
        <v>1.5110131936691764</v>
      </c>
      <c r="H68">
        <v>1.5587721823342098</v>
      </c>
      <c r="I68">
        <v>1.6144205582307498</v>
      </c>
      <c r="J68">
        <v>1.6684092564426651</v>
      </c>
      <c r="K68">
        <v>1.70587649976411</v>
      </c>
      <c r="L68">
        <v>1.747131132349222</v>
      </c>
      <c r="M68">
        <v>1.7734098894816015</v>
      </c>
      <c r="N68">
        <v>1.8124519461811466</v>
      </c>
    </row>
    <row r="69" spans="1:14">
      <c r="A69">
        <v>58</v>
      </c>
      <c r="B69">
        <v>1.0849054052196809</v>
      </c>
      <c r="C69">
        <v>1.2164525506861545</v>
      </c>
      <c r="D69">
        <v>1.3096262445079967</v>
      </c>
      <c r="E69">
        <v>1.3754477181881084</v>
      </c>
      <c r="F69">
        <v>1.4615771510628244</v>
      </c>
      <c r="G69">
        <v>1.5179404634948164</v>
      </c>
      <c r="H69">
        <v>1.5658823129680906</v>
      </c>
      <c r="I69">
        <v>1.6235120780328458</v>
      </c>
      <c r="J69">
        <v>1.6762373967106039</v>
      </c>
      <c r="K69">
        <v>1.7182939906202748</v>
      </c>
      <c r="L69">
        <v>1.7587315370458154</v>
      </c>
      <c r="M69">
        <v>1.7814588252555048</v>
      </c>
      <c r="N69">
        <v>1.8184457066353927</v>
      </c>
    </row>
    <row r="70" spans="1:14">
      <c r="A70">
        <v>59</v>
      </c>
      <c r="B70">
        <v>1.0912781903788118</v>
      </c>
      <c r="C70">
        <v>1.2212767945418683</v>
      </c>
      <c r="D70">
        <v>1.3142878322959755</v>
      </c>
      <c r="E70">
        <v>1.3844340286237278</v>
      </c>
      <c r="F70">
        <v>1.4711434275490261</v>
      </c>
      <c r="G70">
        <v>1.5295419711222495</v>
      </c>
      <c r="H70">
        <v>1.5718186246093864</v>
      </c>
      <c r="I70">
        <v>1.6311205728646652</v>
      </c>
      <c r="J70">
        <v>1.6838770802841305</v>
      </c>
      <c r="K70">
        <v>1.7304796734595069</v>
      </c>
      <c r="L70">
        <v>1.7672189160073373</v>
      </c>
      <c r="M70">
        <v>1.7963668293264614</v>
      </c>
      <c r="N70">
        <v>1.8249853869943453</v>
      </c>
    </row>
    <row r="71" spans="1:14">
      <c r="A71">
        <v>60</v>
      </c>
      <c r="B71">
        <v>1.0941719649349291</v>
      </c>
      <c r="C71">
        <v>1.2290691880282567</v>
      </c>
      <c r="D71">
        <v>1.3279091275397241</v>
      </c>
      <c r="E71">
        <v>1.3986647837646726</v>
      </c>
      <c r="F71">
        <v>1.4860465116355936</v>
      </c>
      <c r="G71">
        <v>1.537340419160024</v>
      </c>
      <c r="H71">
        <v>1.584866354877873</v>
      </c>
      <c r="I71">
        <v>1.6411264352891015</v>
      </c>
      <c r="J71">
        <v>1.6899622931906284</v>
      </c>
      <c r="K71">
        <v>1.7382109348488242</v>
      </c>
      <c r="L71">
        <v>1.7727785831351428</v>
      </c>
      <c r="M71">
        <v>1.8058562419707485</v>
      </c>
      <c r="N71">
        <v>1.8332889885910584</v>
      </c>
    </row>
    <row r="72" spans="1:14">
      <c r="A72">
        <v>61</v>
      </c>
      <c r="B72">
        <v>1.0968208671888406</v>
      </c>
      <c r="C72">
        <v>1.2323589911730568</v>
      </c>
      <c r="D72">
        <v>1.332612877080656</v>
      </c>
      <c r="E72">
        <v>1.4059427634468153</v>
      </c>
      <c r="F72">
        <v>1.4975617254032112</v>
      </c>
      <c r="G72">
        <v>1.5456423391352916</v>
      </c>
      <c r="H72">
        <v>1.5952656295460461</v>
      </c>
      <c r="I72">
        <v>1.6476409682175432</v>
      </c>
      <c r="J72">
        <v>1.697168825773923</v>
      </c>
      <c r="K72">
        <v>1.7482672533246923</v>
      </c>
      <c r="L72">
        <v>1.7847663029086036</v>
      </c>
      <c r="M72">
        <v>1.8155282058311957</v>
      </c>
      <c r="N72">
        <v>1.8438874184988612</v>
      </c>
    </row>
    <row r="73" spans="1:14">
      <c r="A73">
        <v>62</v>
      </c>
      <c r="B73">
        <v>1.1015905422879775</v>
      </c>
      <c r="C73">
        <v>1.243377958224116</v>
      </c>
      <c r="D73">
        <v>1.3483764186944021</v>
      </c>
      <c r="E73">
        <v>1.4180010546571808</v>
      </c>
      <c r="F73">
        <v>1.5018623632900605</v>
      </c>
      <c r="G73">
        <v>1.5552548115042888</v>
      </c>
      <c r="H73">
        <v>1.6075480475922808</v>
      </c>
      <c r="I73">
        <v>1.6558553324059995</v>
      </c>
      <c r="J73">
        <v>1.704201327560229</v>
      </c>
      <c r="K73">
        <v>1.7553418761412547</v>
      </c>
      <c r="L73">
        <v>1.7926942228245646</v>
      </c>
      <c r="M73">
        <v>1.8263155970179374</v>
      </c>
      <c r="N73">
        <v>1.8535308898072702</v>
      </c>
    </row>
    <row r="74" spans="1:14">
      <c r="A74">
        <v>63</v>
      </c>
      <c r="B74">
        <v>1.1043012915375168</v>
      </c>
      <c r="C74">
        <v>1.2513888184587765</v>
      </c>
      <c r="D74">
        <v>1.3558643337878269</v>
      </c>
      <c r="E74">
        <v>1.4245550434074836</v>
      </c>
      <c r="F74">
        <v>1.513753363483537</v>
      </c>
      <c r="G74">
        <v>1.5632712595685814</v>
      </c>
      <c r="H74">
        <v>1.6189538060963968</v>
      </c>
      <c r="I74">
        <v>1.6667366619938651</v>
      </c>
      <c r="J74">
        <v>1.7119805634227607</v>
      </c>
      <c r="K74">
        <v>1.7610800562539046</v>
      </c>
      <c r="L74">
        <v>1.7977062927916183</v>
      </c>
      <c r="M74">
        <v>1.8316131199366965</v>
      </c>
      <c r="N74">
        <v>1.8651154471562335</v>
      </c>
    </row>
    <row r="75" spans="1:14">
      <c r="A75">
        <v>64</v>
      </c>
      <c r="B75">
        <v>1.1079759442266111</v>
      </c>
      <c r="C75">
        <v>1.2564289191917932</v>
      </c>
      <c r="D75">
        <v>1.3642788101186769</v>
      </c>
      <c r="E75">
        <v>1.4378905776351092</v>
      </c>
      <c r="F75">
        <v>1.5238272460344628</v>
      </c>
      <c r="G75">
        <v>1.5713704469732919</v>
      </c>
      <c r="H75">
        <v>1.6311911093084723</v>
      </c>
      <c r="I75">
        <v>1.6740794256524487</v>
      </c>
      <c r="J75">
        <v>1.7298385570022849</v>
      </c>
      <c r="K75">
        <v>1.7709995812909936</v>
      </c>
      <c r="L75">
        <v>1.8110761174987926</v>
      </c>
      <c r="M75">
        <v>1.844146862331417</v>
      </c>
      <c r="N75">
        <v>1.8780990408385352</v>
      </c>
    </row>
    <row r="76" spans="1:14">
      <c r="A76">
        <v>65</v>
      </c>
      <c r="B76">
        <v>1.1102467484881322</v>
      </c>
      <c r="C76">
        <v>1.2687271516691225</v>
      </c>
      <c r="D76">
        <v>1.3724088161661592</v>
      </c>
      <c r="E76">
        <v>1.4489693549814662</v>
      </c>
      <c r="F76">
        <v>1.540169030110728</v>
      </c>
      <c r="G76">
        <v>1.5807165020661533</v>
      </c>
      <c r="H76">
        <v>1.6432942055696367</v>
      </c>
      <c r="I76">
        <v>1.681060107833636</v>
      </c>
      <c r="J76">
        <v>1.7431216228781108</v>
      </c>
      <c r="K76">
        <v>1.786049028205837</v>
      </c>
      <c r="L76">
        <v>1.8203450560206471</v>
      </c>
      <c r="M76">
        <v>1.8563184885539243</v>
      </c>
      <c r="N76">
        <v>1.8881807601193312</v>
      </c>
    </row>
    <row r="77" spans="1:14">
      <c r="A77">
        <v>66</v>
      </c>
      <c r="B77">
        <v>1.1140412088917713</v>
      </c>
      <c r="C77">
        <v>1.2731033498619524</v>
      </c>
      <c r="D77">
        <v>1.3771523599267754</v>
      </c>
      <c r="E77">
        <v>1.4552651306989306</v>
      </c>
      <c r="F77">
        <v>1.5470209339410246</v>
      </c>
      <c r="G77">
        <v>1.5896760557373724</v>
      </c>
      <c r="H77">
        <v>1.6523662740608578</v>
      </c>
      <c r="I77">
        <v>1.6884143059042684</v>
      </c>
      <c r="J77">
        <v>1.7544739707924104</v>
      </c>
      <c r="K77">
        <v>1.7957057594806407</v>
      </c>
      <c r="L77">
        <v>1.8317183997605775</v>
      </c>
      <c r="M77">
        <v>1.8663199812876352</v>
      </c>
      <c r="N77">
        <v>1.9053527060233264</v>
      </c>
    </row>
    <row r="78" spans="1:14">
      <c r="A78">
        <v>67</v>
      </c>
      <c r="B78">
        <v>1.1169259001305245</v>
      </c>
      <c r="C78">
        <v>1.2824095707606216</v>
      </c>
      <c r="D78">
        <v>1.3848761406739349</v>
      </c>
      <c r="E78">
        <v>1.4654935845472457</v>
      </c>
      <c r="F78">
        <v>1.5548721361708167</v>
      </c>
      <c r="G78">
        <v>1.5976167729294135</v>
      </c>
      <c r="H78">
        <v>1.6614066672565344</v>
      </c>
      <c r="I78">
        <v>1.7076965763302969</v>
      </c>
      <c r="J78">
        <v>1.7586129584832895</v>
      </c>
      <c r="K78">
        <v>1.8103401181446954</v>
      </c>
      <c r="L78">
        <v>1.8442186638403102</v>
      </c>
      <c r="M78">
        <v>1.8770868396283149</v>
      </c>
      <c r="N78">
        <v>1.9150278573210389</v>
      </c>
    </row>
    <row r="79" spans="1:14">
      <c r="A79">
        <v>68</v>
      </c>
      <c r="B79">
        <v>1.1209157067269049</v>
      </c>
      <c r="C79">
        <v>1.2906039131269949</v>
      </c>
      <c r="D79">
        <v>1.3888101418060301</v>
      </c>
      <c r="E79">
        <v>1.4710345468528043</v>
      </c>
      <c r="F79">
        <v>1.5710200649383683</v>
      </c>
      <c r="G79">
        <v>1.607870061543959</v>
      </c>
      <c r="H79">
        <v>1.67336553203695</v>
      </c>
      <c r="I79">
        <v>1.7158282509565312</v>
      </c>
      <c r="J79">
        <v>1.7651908033992689</v>
      </c>
      <c r="K79">
        <v>1.815031348180363</v>
      </c>
      <c r="L79">
        <v>1.8538657251342021</v>
      </c>
      <c r="M79">
        <v>1.8849213409754244</v>
      </c>
      <c r="N79">
        <v>1.9318293068595946</v>
      </c>
    </row>
    <row r="80" spans="1:14">
      <c r="A80">
        <v>69</v>
      </c>
      <c r="B80">
        <v>1.1227724101969552</v>
      </c>
      <c r="C80">
        <v>1.2987000283906824</v>
      </c>
      <c r="D80">
        <v>1.4012817827842767</v>
      </c>
      <c r="E80">
        <v>1.4822061824506076</v>
      </c>
      <c r="F80">
        <v>1.5810206843141428</v>
      </c>
      <c r="G80">
        <v>1.6118545291599451</v>
      </c>
      <c r="H80">
        <v>1.6788899110783968</v>
      </c>
      <c r="I80">
        <v>1.7329587753943099</v>
      </c>
      <c r="J80">
        <v>1.7741166470334153</v>
      </c>
      <c r="K80">
        <v>1.8260094143565837</v>
      </c>
      <c r="L80">
        <v>1.8642504871268106</v>
      </c>
      <c r="M80">
        <v>1.9000665459316568</v>
      </c>
      <c r="N80">
        <v>1.9405308234276446</v>
      </c>
    </row>
    <row r="81" spans="1:14">
      <c r="A81">
        <v>70</v>
      </c>
      <c r="B81">
        <v>1.1265322336321999</v>
      </c>
      <c r="C81">
        <v>1.3064315605057479</v>
      </c>
      <c r="D81">
        <v>1.4125183624422812</v>
      </c>
      <c r="E81">
        <v>1.4889606009409659</v>
      </c>
      <c r="F81">
        <v>1.5919588031695728</v>
      </c>
      <c r="G81">
        <v>1.6255096448699096</v>
      </c>
      <c r="H81">
        <v>1.6852778248376203</v>
      </c>
      <c r="I81">
        <v>1.7513782471527217</v>
      </c>
      <c r="J81">
        <v>1.7795752507880758</v>
      </c>
      <c r="K81">
        <v>1.8391786449669758</v>
      </c>
      <c r="L81">
        <v>1.8729462047682925</v>
      </c>
      <c r="M81">
        <v>1.9105602647770858</v>
      </c>
      <c r="N81">
        <v>1.9494750065480329</v>
      </c>
    </row>
    <row r="82" spans="1:14">
      <c r="A82">
        <v>71</v>
      </c>
      <c r="B82">
        <v>1.1293937366354951</v>
      </c>
      <c r="C82">
        <v>1.3136923123766189</v>
      </c>
      <c r="D82">
        <v>1.4204441810660635</v>
      </c>
      <c r="E82">
        <v>1.5000714288246391</v>
      </c>
      <c r="F82">
        <v>1.5981334956019981</v>
      </c>
      <c r="G82">
        <v>1.6403828630836463</v>
      </c>
      <c r="H82">
        <v>1.6973019420879443</v>
      </c>
      <c r="I82">
        <v>1.758152815489179</v>
      </c>
      <c r="J82">
        <v>1.786519930488434</v>
      </c>
      <c r="K82">
        <v>1.847886315948233</v>
      </c>
      <c r="L82">
        <v>1.8881371760297392</v>
      </c>
      <c r="M82">
        <v>1.9214817165613201</v>
      </c>
      <c r="N82">
        <v>1.9645128625496906</v>
      </c>
    </row>
    <row r="83" spans="1:14">
      <c r="A83">
        <v>72</v>
      </c>
      <c r="B83">
        <v>1.1316899091769084</v>
      </c>
      <c r="C83">
        <v>1.3228573909245549</v>
      </c>
      <c r="D83">
        <v>1.4256394558184644</v>
      </c>
      <c r="E83">
        <v>1.5094524161810452</v>
      </c>
      <c r="F83">
        <v>1.6032942739809235</v>
      </c>
      <c r="G83">
        <v>1.6528702560379176</v>
      </c>
      <c r="H83">
        <v>1.7079600232854322</v>
      </c>
      <c r="I83">
        <v>1.77112595124132</v>
      </c>
      <c r="J83">
        <v>1.7969752341679386</v>
      </c>
      <c r="K83">
        <v>1.8559524400596918</v>
      </c>
      <c r="L83">
        <v>1.905911632997016</v>
      </c>
      <c r="M83">
        <v>1.9312046150293596</v>
      </c>
      <c r="N83">
        <v>1.9712881811253375</v>
      </c>
    </row>
    <row r="84" spans="1:14">
      <c r="A84">
        <v>73</v>
      </c>
      <c r="B84">
        <v>1.1341239257496525</v>
      </c>
      <c r="C84">
        <v>1.332625694771147</v>
      </c>
      <c r="D84">
        <v>1.435738296726317</v>
      </c>
      <c r="E84">
        <v>1.5183758796306419</v>
      </c>
      <c r="F84">
        <v>1.6140607427064426</v>
      </c>
      <c r="G84">
        <v>1.6616415061980629</v>
      </c>
      <c r="H84">
        <v>1.7189864553700744</v>
      </c>
      <c r="I84">
        <v>1.7804555962684521</v>
      </c>
      <c r="J84">
        <v>1.8163956538684414</v>
      </c>
      <c r="K84">
        <v>1.8640296061262975</v>
      </c>
      <c r="L84">
        <v>1.9130786942481723</v>
      </c>
      <c r="M84">
        <v>1.9413233850086602</v>
      </c>
      <c r="N84">
        <v>1.9891799015423641</v>
      </c>
    </row>
    <row r="85" spans="1:14">
      <c r="A85">
        <v>74</v>
      </c>
      <c r="B85">
        <v>1.1370886420414719</v>
      </c>
      <c r="C85">
        <v>1.3410252874112378</v>
      </c>
      <c r="D85">
        <v>1.4474374857317613</v>
      </c>
      <c r="E85">
        <v>1.528705806694252</v>
      </c>
      <c r="F85">
        <v>1.6221391857531631</v>
      </c>
      <c r="G85">
        <v>1.6739287132326177</v>
      </c>
      <c r="H85">
        <v>1.7278395510262992</v>
      </c>
      <c r="I85">
        <v>1.7884996529931165</v>
      </c>
      <c r="J85">
        <v>1.8318467354965957</v>
      </c>
      <c r="K85">
        <v>1.8712919090879703</v>
      </c>
      <c r="L85">
        <v>1.9206357651177697</v>
      </c>
      <c r="M85">
        <v>1.9586686506764153</v>
      </c>
      <c r="N85">
        <v>2.0001606386682171</v>
      </c>
    </row>
    <row r="86" spans="1:14">
      <c r="A86">
        <v>75</v>
      </c>
      <c r="B86">
        <v>1.1384901057761907</v>
      </c>
      <c r="C86">
        <v>1.3459554328987509</v>
      </c>
      <c r="D86">
        <v>1.4518455339374272</v>
      </c>
      <c r="E86">
        <v>1.5417553837463427</v>
      </c>
      <c r="F86">
        <v>1.6292463370168204</v>
      </c>
      <c r="G86">
        <v>1.6820632937006903</v>
      </c>
      <c r="H86">
        <v>1.7388459210379612</v>
      </c>
      <c r="I86">
        <v>1.7971009896902526</v>
      </c>
      <c r="J86">
        <v>1.8440852216907742</v>
      </c>
      <c r="K86">
        <v>1.8830287125542773</v>
      </c>
      <c r="L86">
        <v>1.9281524012670637</v>
      </c>
      <c r="M86">
        <v>1.9714111227135775</v>
      </c>
      <c r="N86">
        <v>2.0100431641942937</v>
      </c>
    </row>
    <row r="87" spans="1:14">
      <c r="A87">
        <v>76</v>
      </c>
      <c r="B87">
        <v>1.1403467189109513</v>
      </c>
      <c r="C87">
        <v>1.352921327012806</v>
      </c>
      <c r="D87">
        <v>1.4655398574709535</v>
      </c>
      <c r="E87">
        <v>1.5505202566149119</v>
      </c>
      <c r="F87">
        <v>1.63689711951937</v>
      </c>
      <c r="G87">
        <v>1.6964813102932823</v>
      </c>
      <c r="H87">
        <v>1.7545463379920696</v>
      </c>
      <c r="I87">
        <v>1.8123103214851404</v>
      </c>
      <c r="J87">
        <v>1.8631088833434051</v>
      </c>
      <c r="K87">
        <v>1.8903351105568522</v>
      </c>
      <c r="L87">
        <v>1.9433188072124237</v>
      </c>
      <c r="M87">
        <v>1.9815602977208533</v>
      </c>
      <c r="N87">
        <v>2.0199695353235958</v>
      </c>
    </row>
    <row r="88" spans="1:14">
      <c r="A88">
        <v>77</v>
      </c>
      <c r="B88">
        <v>1.1425958910305978</v>
      </c>
      <c r="C88">
        <v>1.3622381703566904</v>
      </c>
      <c r="D88">
        <v>1.4773500004344848</v>
      </c>
      <c r="E88">
        <v>1.5595723611793519</v>
      </c>
      <c r="F88">
        <v>1.649126332965309</v>
      </c>
      <c r="G88">
        <v>1.705130105521653</v>
      </c>
      <c r="H88">
        <v>1.7690925644776374</v>
      </c>
      <c r="I88">
        <v>1.8219273667660505</v>
      </c>
      <c r="J88">
        <v>1.8764434327360267</v>
      </c>
      <c r="K88">
        <v>1.9070338751007212</v>
      </c>
      <c r="L88">
        <v>1.9558228087770935</v>
      </c>
      <c r="M88">
        <v>1.9963223694423344</v>
      </c>
      <c r="N88">
        <v>2.0327715884499886</v>
      </c>
    </row>
    <row r="89" spans="1:14">
      <c r="A89">
        <v>78</v>
      </c>
      <c r="B89">
        <v>1.1435514043136783</v>
      </c>
      <c r="C89">
        <v>1.3690606689989799</v>
      </c>
      <c r="D89">
        <v>1.487287362439172</v>
      </c>
      <c r="E89">
        <v>1.5721059623920604</v>
      </c>
      <c r="F89">
        <v>1.6600693447972696</v>
      </c>
      <c r="G89">
        <v>1.71737065603665</v>
      </c>
      <c r="H89">
        <v>1.7797646182203695</v>
      </c>
      <c r="I89">
        <v>1.835808526150742</v>
      </c>
      <c r="J89">
        <v>1.8880036540615717</v>
      </c>
      <c r="K89">
        <v>1.927752089262041</v>
      </c>
      <c r="L89">
        <v>1.9649513592118935</v>
      </c>
      <c r="M89">
        <v>2.0117992016209802</v>
      </c>
      <c r="N89">
        <v>2.0418176330729083</v>
      </c>
    </row>
    <row r="90" spans="1:14">
      <c r="A90">
        <v>79</v>
      </c>
      <c r="B90">
        <v>1.1448745797997364</v>
      </c>
      <c r="C90">
        <v>1.3783142724413724</v>
      </c>
      <c r="D90">
        <v>1.4955625699852104</v>
      </c>
      <c r="E90">
        <v>1.5789616831144906</v>
      </c>
      <c r="F90">
        <v>1.6650783029150069</v>
      </c>
      <c r="G90">
        <v>1.7309819106595201</v>
      </c>
      <c r="H90">
        <v>1.7939863044780853</v>
      </c>
      <c r="I90">
        <v>1.8453653626995949</v>
      </c>
      <c r="J90">
        <v>1.9027028217026598</v>
      </c>
      <c r="K90">
        <v>1.9413392775046479</v>
      </c>
      <c r="L90">
        <v>1.9751506108238841</v>
      </c>
      <c r="M90">
        <v>2.0311147581180391</v>
      </c>
      <c r="N90">
        <v>2.0533825710297249</v>
      </c>
    </row>
    <row r="91" spans="1:14">
      <c r="A91">
        <v>80</v>
      </c>
      <c r="B91">
        <v>1.1463504175602179</v>
      </c>
      <c r="C91">
        <v>1.3899201499099167</v>
      </c>
      <c r="D91">
        <v>1.5044723506140805</v>
      </c>
      <c r="E91">
        <v>1.5895601894824256</v>
      </c>
      <c r="F91">
        <v>1.6745515778120066</v>
      </c>
      <c r="G91">
        <v>1.743341476609392</v>
      </c>
      <c r="H91">
        <v>1.8011341495162276</v>
      </c>
      <c r="I91">
        <v>1.8580810532720549</v>
      </c>
      <c r="J91">
        <v>1.9229974985179294</v>
      </c>
      <c r="K91">
        <v>1.9625697558176554</v>
      </c>
      <c r="L91">
        <v>1.9954565744568038</v>
      </c>
      <c r="M91">
        <v>2.0412657428947063</v>
      </c>
      <c r="N91">
        <v>2.067578472190545</v>
      </c>
    </row>
    <row r="92" spans="1:14">
      <c r="A92">
        <v>80.5</v>
      </c>
      <c r="B92">
        <v>1.1469798948729106</v>
      </c>
      <c r="C92">
        <v>1.3935244612060806</v>
      </c>
      <c r="D92">
        <v>1.5091926645209308</v>
      </c>
      <c r="E92">
        <v>1.5946472307689303</v>
      </c>
      <c r="F92">
        <v>1.6834077146144377</v>
      </c>
      <c r="G92">
        <v>1.7487195014531198</v>
      </c>
      <c r="H92">
        <v>1.8052756648287867</v>
      </c>
      <c r="I92">
        <v>1.8632827880434923</v>
      </c>
      <c r="J92">
        <v>1.9352782957099421</v>
      </c>
      <c r="K92">
        <v>1.9735836851404445</v>
      </c>
      <c r="L92">
        <v>2.0035288010758219</v>
      </c>
      <c r="M92">
        <v>2.0496494720186065</v>
      </c>
      <c r="N92">
        <v>2.0856249491775749</v>
      </c>
    </row>
    <row r="93" spans="1:14">
      <c r="A93">
        <v>81</v>
      </c>
      <c r="B93">
        <v>1.1476956841972001</v>
      </c>
      <c r="C93">
        <v>1.401856736521121</v>
      </c>
      <c r="D93">
        <v>1.5132855659894333</v>
      </c>
      <c r="E93">
        <v>1.6010918633110747</v>
      </c>
      <c r="F93">
        <v>1.6886419024028088</v>
      </c>
      <c r="G93">
        <v>1.755253517575285</v>
      </c>
      <c r="H93">
        <v>1.8108910235454865</v>
      </c>
      <c r="I93">
        <v>1.8670342193505107</v>
      </c>
      <c r="J93">
        <v>1.9401113252204909</v>
      </c>
      <c r="K93">
        <v>1.9820776434491334</v>
      </c>
      <c r="L93">
        <v>2.0125552158564233</v>
      </c>
      <c r="M93">
        <v>2.0558612423095464</v>
      </c>
      <c r="N93">
        <v>2.0917489789066472</v>
      </c>
    </row>
    <row r="94" spans="1:14">
      <c r="A94">
        <v>81.5</v>
      </c>
      <c r="B94">
        <v>1.1483043431453861</v>
      </c>
      <c r="C94">
        <v>1.4037877314277001</v>
      </c>
      <c r="D94">
        <v>1.5306670462147867</v>
      </c>
      <c r="E94">
        <v>1.6060616246081676</v>
      </c>
      <c r="F94">
        <v>1.6909466163517803</v>
      </c>
      <c r="G94">
        <v>1.7648620180744103</v>
      </c>
      <c r="H94">
        <v>1.816129049448264</v>
      </c>
      <c r="I94">
        <v>1.8755854594842041</v>
      </c>
      <c r="J94">
        <v>1.9431516844108392</v>
      </c>
      <c r="K94">
        <v>1.9906702370530549</v>
      </c>
      <c r="L94">
        <v>2.0237558068740862</v>
      </c>
      <c r="M94">
        <v>2.0662319778860816</v>
      </c>
      <c r="N94">
        <v>2.1000680613129159</v>
      </c>
    </row>
    <row r="95" spans="1:14">
      <c r="A95">
        <v>82</v>
      </c>
      <c r="B95">
        <v>1.148997057267767</v>
      </c>
      <c r="C95">
        <v>1.4099907572407779</v>
      </c>
      <c r="D95">
        <v>1.5374888906273261</v>
      </c>
      <c r="E95">
        <v>1.6201049088981039</v>
      </c>
      <c r="F95">
        <v>1.6968896878603486</v>
      </c>
      <c r="G95">
        <v>1.7696517013105795</v>
      </c>
      <c r="H95">
        <v>1.8256146161977096</v>
      </c>
      <c r="I95">
        <v>1.8815346964705373</v>
      </c>
      <c r="J95">
        <v>1.9475680320221171</v>
      </c>
      <c r="K95">
        <v>1.9961002310326985</v>
      </c>
      <c r="L95">
        <v>2.0304219646360577</v>
      </c>
      <c r="M95">
        <v>2.0717505232741082</v>
      </c>
      <c r="N95">
        <v>2.1194327618631017</v>
      </c>
    </row>
    <row r="96" spans="1:14">
      <c r="A96">
        <v>82.5</v>
      </c>
      <c r="B96">
        <v>1.1499659531632807</v>
      </c>
      <c r="C96">
        <v>1.4136918545430184</v>
      </c>
      <c r="D96">
        <v>1.5436255263823482</v>
      </c>
      <c r="E96">
        <v>1.6245207101739909</v>
      </c>
      <c r="F96">
        <v>1.7024281727035722</v>
      </c>
      <c r="G96">
        <v>1.7785051964745551</v>
      </c>
      <c r="H96">
        <v>1.8437134221435949</v>
      </c>
      <c r="I96">
        <v>1.8972672454789563</v>
      </c>
      <c r="J96">
        <v>1.9547212552606574</v>
      </c>
      <c r="K96">
        <v>2.004020288331283</v>
      </c>
      <c r="L96">
        <v>2.0402659266107319</v>
      </c>
      <c r="M96">
        <v>2.081224509221999</v>
      </c>
      <c r="N96">
        <v>2.1318547142035142</v>
      </c>
    </row>
    <row r="97" spans="1:14">
      <c r="A97">
        <v>83</v>
      </c>
      <c r="B97">
        <v>1.1509195412121307</v>
      </c>
      <c r="C97">
        <v>1.4150229896371007</v>
      </c>
      <c r="D97">
        <v>1.55365388756154</v>
      </c>
      <c r="E97">
        <v>1.6291751702250206</v>
      </c>
      <c r="F97">
        <v>1.7095975283431508</v>
      </c>
      <c r="G97">
        <v>1.7852862395934246</v>
      </c>
      <c r="H97">
        <v>1.8514628456162789</v>
      </c>
      <c r="I97">
        <v>1.9075430467937258</v>
      </c>
      <c r="J97">
        <v>1.9666182587978094</v>
      </c>
      <c r="K97">
        <v>2.0137482208410442</v>
      </c>
      <c r="L97">
        <v>2.0515271500714847</v>
      </c>
      <c r="M97">
        <v>2.0937316201064147</v>
      </c>
      <c r="N97">
        <v>2.1420089776289384</v>
      </c>
    </row>
    <row r="98" spans="1:14">
      <c r="A98">
        <v>83.5</v>
      </c>
      <c r="B98">
        <v>1.1514062254902921</v>
      </c>
      <c r="C98">
        <v>1.4173277261476098</v>
      </c>
      <c r="D98">
        <v>1.5580028584547336</v>
      </c>
      <c r="E98">
        <v>1.6369572960304766</v>
      </c>
      <c r="F98">
        <v>1.7167439588214537</v>
      </c>
      <c r="G98">
        <v>1.7929060491517563</v>
      </c>
      <c r="H98">
        <v>1.8560109284520923</v>
      </c>
      <c r="I98">
        <v>1.9165674196535054</v>
      </c>
      <c r="J98">
        <v>1.9710833941537926</v>
      </c>
      <c r="K98">
        <v>2.0276341786993042</v>
      </c>
      <c r="L98">
        <v>2.0628180502531941</v>
      </c>
      <c r="M98">
        <v>2.0995153872927239</v>
      </c>
      <c r="N98">
        <v>2.152449952315413</v>
      </c>
    </row>
    <row r="99" spans="1:14">
      <c r="A99">
        <v>84</v>
      </c>
      <c r="B99">
        <v>1.151732909067924</v>
      </c>
      <c r="C99">
        <v>1.4184498125734715</v>
      </c>
      <c r="D99">
        <v>1.5655985925919143</v>
      </c>
      <c r="E99">
        <v>1.6422253555676123</v>
      </c>
      <c r="F99">
        <v>1.7302063760481892</v>
      </c>
      <c r="G99">
        <v>1.799876535362686</v>
      </c>
      <c r="H99">
        <v>1.8644254959151418</v>
      </c>
      <c r="I99">
        <v>1.929078500272821</v>
      </c>
      <c r="J99">
        <v>1.9821551252105318</v>
      </c>
      <c r="K99">
        <v>2.0366715566100391</v>
      </c>
      <c r="L99">
        <v>2.0751989144782406</v>
      </c>
      <c r="M99">
        <v>2.1090817383113172</v>
      </c>
      <c r="N99">
        <v>2.1603009596151881</v>
      </c>
    </row>
    <row r="100" spans="1:14">
      <c r="A100">
        <v>84.5</v>
      </c>
      <c r="B100">
        <v>1.1525354654002413</v>
      </c>
      <c r="C100">
        <v>1.4229057426598655</v>
      </c>
      <c r="D100">
        <v>1.5687744207751382</v>
      </c>
      <c r="E100">
        <v>1.6529671628582825</v>
      </c>
      <c r="F100">
        <v>1.7353670190060591</v>
      </c>
      <c r="G100">
        <v>1.8035747341582054</v>
      </c>
      <c r="H100">
        <v>1.8781316628441367</v>
      </c>
      <c r="I100">
        <v>1.9323427378098266</v>
      </c>
      <c r="J100">
        <v>1.9859817221978167</v>
      </c>
      <c r="K100">
        <v>2.0460219622151072</v>
      </c>
      <c r="L100">
        <v>2.0812789159262848</v>
      </c>
      <c r="M100">
        <v>2.1206654495546102</v>
      </c>
      <c r="N100">
        <v>2.1690997754249004</v>
      </c>
    </row>
    <row r="101" spans="1:14">
      <c r="A101">
        <v>85</v>
      </c>
      <c r="B101">
        <v>1.1529584175864087</v>
      </c>
      <c r="C101">
        <v>1.4291352080849413</v>
      </c>
      <c r="D101">
        <v>1.5716468763609561</v>
      </c>
      <c r="E101">
        <v>1.6662867787779505</v>
      </c>
      <c r="F101">
        <v>1.7438612617421836</v>
      </c>
      <c r="G101">
        <v>1.8161391244987661</v>
      </c>
      <c r="H101">
        <v>1.8879137762332761</v>
      </c>
      <c r="I101">
        <v>1.9455106860809901</v>
      </c>
      <c r="J101">
        <v>1.9944644350082184</v>
      </c>
      <c r="K101">
        <v>2.0553916153397558</v>
      </c>
      <c r="L101">
        <v>2.0900119986057408</v>
      </c>
      <c r="M101">
        <v>2.1259782540023417</v>
      </c>
      <c r="N101">
        <v>2.1723639212591426</v>
      </c>
    </row>
    <row r="102" spans="1:14">
      <c r="A102">
        <v>85.5</v>
      </c>
      <c r="B102">
        <v>1.1531433270556524</v>
      </c>
      <c r="C102">
        <v>1.4318919427351318</v>
      </c>
      <c r="D102">
        <v>1.5786628479633629</v>
      </c>
      <c r="E102">
        <v>1.6723629094388337</v>
      </c>
      <c r="F102">
        <v>1.7495995029004148</v>
      </c>
      <c r="G102">
        <v>1.831969699390557</v>
      </c>
      <c r="H102">
        <v>1.8930732463969435</v>
      </c>
      <c r="I102">
        <v>1.9654912796069439</v>
      </c>
      <c r="J102">
        <v>2.0015317290090993</v>
      </c>
      <c r="K102">
        <v>2.0681375026735869</v>
      </c>
      <c r="L102">
        <v>2.1013257124701639</v>
      </c>
      <c r="M102">
        <v>2.1339227701120147</v>
      </c>
      <c r="N102">
        <v>2.1913422792871016</v>
      </c>
    </row>
    <row r="103" spans="1:14">
      <c r="A103">
        <v>86</v>
      </c>
      <c r="B103">
        <v>1.153259423945465</v>
      </c>
      <c r="C103">
        <v>1.4360000682072502</v>
      </c>
      <c r="D103">
        <v>1.5838363690765869</v>
      </c>
      <c r="E103">
        <v>1.6767655016236342</v>
      </c>
      <c r="F103">
        <v>1.7550359056031568</v>
      </c>
      <c r="G103">
        <v>1.8348229559156528</v>
      </c>
      <c r="H103">
        <v>1.9049683774382582</v>
      </c>
      <c r="I103">
        <v>1.9758488466426989</v>
      </c>
      <c r="J103">
        <v>2.0201494681220473</v>
      </c>
      <c r="K103">
        <v>2.0760126953401756</v>
      </c>
      <c r="L103">
        <v>2.103811622821619</v>
      </c>
      <c r="M103">
        <v>2.1485645378920815</v>
      </c>
      <c r="N103">
        <v>2.1934252443917477</v>
      </c>
    </row>
    <row r="104" spans="1:14">
      <c r="A104">
        <v>86.5</v>
      </c>
      <c r="B104">
        <v>1.1536580649075743</v>
      </c>
      <c r="C104">
        <v>1.437191793342566</v>
      </c>
      <c r="D104">
        <v>1.5899804931190022</v>
      </c>
      <c r="E104">
        <v>1.681838191464025</v>
      </c>
      <c r="F104">
        <v>1.7624977734202776</v>
      </c>
      <c r="G104">
        <v>1.8396043050988877</v>
      </c>
      <c r="H104">
        <v>1.911831229222142</v>
      </c>
      <c r="I104">
        <v>1.9840061399522912</v>
      </c>
      <c r="J104">
        <v>2.0292622289977871</v>
      </c>
      <c r="K104">
        <v>2.080749942076078</v>
      </c>
      <c r="L104">
        <v>2.1236346261769765</v>
      </c>
      <c r="M104">
        <v>2.1574747701495736</v>
      </c>
      <c r="N104">
        <v>2.1987549321222626</v>
      </c>
    </row>
    <row r="105" spans="1:14">
      <c r="A105">
        <v>87</v>
      </c>
      <c r="B105">
        <v>1.1539159021370826</v>
      </c>
      <c r="C105">
        <v>1.4402835216974514</v>
      </c>
      <c r="D105">
        <v>1.5955453271524112</v>
      </c>
      <c r="E105">
        <v>1.6916700686165544</v>
      </c>
      <c r="F105">
        <v>1.7653415793010221</v>
      </c>
      <c r="G105">
        <v>1.8421595531010719</v>
      </c>
      <c r="H105">
        <v>1.9256215035905109</v>
      </c>
      <c r="I105">
        <v>1.9878994716062834</v>
      </c>
      <c r="J105">
        <v>2.0381237152195992</v>
      </c>
      <c r="K105">
        <v>2.0846205189597411</v>
      </c>
      <c r="L105">
        <v>2.133386814068531</v>
      </c>
      <c r="M105">
        <v>2.1697133450933337</v>
      </c>
      <c r="N105">
        <v>2.210194071121435</v>
      </c>
    </row>
    <row r="106" spans="1:14">
      <c r="A106">
        <v>87.5</v>
      </c>
      <c r="B106">
        <v>1.1541814234893237</v>
      </c>
      <c r="C106">
        <v>1.4431591945687403</v>
      </c>
      <c r="D106">
        <v>1.5970925299440351</v>
      </c>
      <c r="E106">
        <v>1.701816776141408</v>
      </c>
      <c r="F106">
        <v>1.7763525046331308</v>
      </c>
      <c r="G106">
        <v>1.8509869242599739</v>
      </c>
      <c r="H106">
        <v>1.9345195253873522</v>
      </c>
      <c r="I106">
        <v>1.9935837535839072</v>
      </c>
      <c r="J106">
        <v>2.0482239973922254</v>
      </c>
      <c r="K106">
        <v>2.0974913906534978</v>
      </c>
      <c r="L106">
        <v>2.1444152380964221</v>
      </c>
      <c r="M106">
        <v>2.1808048839681269</v>
      </c>
      <c r="N106">
        <v>2.2293602831733264</v>
      </c>
    </row>
    <row r="107" spans="1:14">
      <c r="A107">
        <v>88</v>
      </c>
      <c r="B107">
        <v>1.1544468493911166</v>
      </c>
      <c r="C107">
        <v>1.4458666728481273</v>
      </c>
      <c r="D107">
        <v>1.6009844109377793</v>
      </c>
      <c r="E107">
        <v>1.7056958786114074</v>
      </c>
      <c r="F107">
        <v>1.7898179177860765</v>
      </c>
      <c r="G107">
        <v>1.8562997477834298</v>
      </c>
      <c r="H107">
        <v>1.9397353571933642</v>
      </c>
      <c r="I107">
        <v>2.0005708143959349</v>
      </c>
      <c r="J107">
        <v>2.0551132139284758</v>
      </c>
      <c r="K107">
        <v>2.1027511486075303</v>
      </c>
      <c r="L107">
        <v>2.1528233858828436</v>
      </c>
      <c r="M107">
        <v>2.1872235817344028</v>
      </c>
      <c r="N107">
        <v>2.238559070685469</v>
      </c>
    </row>
    <row r="108" spans="1:14">
      <c r="A108">
        <v>88.5</v>
      </c>
      <c r="B108">
        <v>1.1545721982363066</v>
      </c>
      <c r="C108">
        <v>1.449663490823887</v>
      </c>
      <c r="D108">
        <v>1.6067518030310237</v>
      </c>
      <c r="E108">
        <v>1.7119637678814259</v>
      </c>
      <c r="F108">
        <v>1.8011009767357269</v>
      </c>
      <c r="G108">
        <v>1.8650983745522596</v>
      </c>
      <c r="H108">
        <v>1.9414620801869433</v>
      </c>
      <c r="I108">
        <v>2.0085755139973402</v>
      </c>
      <c r="J108">
        <v>2.0669424182381309</v>
      </c>
      <c r="K108">
        <v>2.125011648441038</v>
      </c>
      <c r="L108">
        <v>2.1594702871829803</v>
      </c>
      <c r="M108">
        <v>2.2033876083277435</v>
      </c>
      <c r="N108">
        <v>2.2550556099454466</v>
      </c>
    </row>
    <row r="109" spans="1:14">
      <c r="A109">
        <v>89</v>
      </c>
      <c r="B109">
        <v>1.1546145405341663</v>
      </c>
      <c r="C109">
        <v>1.4541733265317616</v>
      </c>
      <c r="D109">
        <v>1.6101367855956876</v>
      </c>
      <c r="E109">
        <v>1.7280819884675209</v>
      </c>
      <c r="F109">
        <v>1.8110808568559229</v>
      </c>
      <c r="G109">
        <v>1.873405242527999</v>
      </c>
      <c r="H109">
        <v>1.9566688583773779</v>
      </c>
      <c r="I109">
        <v>2.026832108052437</v>
      </c>
      <c r="J109">
        <v>2.0930928911751869</v>
      </c>
      <c r="K109">
        <v>2.1363636996584812</v>
      </c>
      <c r="L109">
        <v>2.1680604453915104</v>
      </c>
      <c r="M109">
        <v>2.2158620447438886</v>
      </c>
      <c r="N109">
        <v>2.2636442363034788</v>
      </c>
    </row>
    <row r="110" spans="1:14">
      <c r="A110">
        <v>89.5</v>
      </c>
      <c r="B110">
        <v>1.1546439376919124</v>
      </c>
      <c r="C110">
        <v>1.4557331274105831</v>
      </c>
      <c r="D110">
        <v>1.614231468818204</v>
      </c>
      <c r="E110">
        <v>1.7347799392886425</v>
      </c>
      <c r="F110">
        <v>1.8155455743940714</v>
      </c>
      <c r="G110">
        <v>1.8901746621060926</v>
      </c>
      <c r="H110">
        <v>1.9734319215640082</v>
      </c>
      <c r="I110">
        <v>2.0336942774353899</v>
      </c>
      <c r="J110">
        <v>2.1050096733368409</v>
      </c>
      <c r="K110">
        <v>2.1465956309781715</v>
      </c>
      <c r="L110">
        <v>2.1799858521218094</v>
      </c>
      <c r="M110">
        <v>2.2230993179528409</v>
      </c>
      <c r="N110">
        <v>2.2744077997881771</v>
      </c>
    </row>
    <row r="111" spans="1:14">
      <c r="A111">
        <v>90</v>
      </c>
      <c r="B111">
        <v>1.154696263034892</v>
      </c>
      <c r="C111">
        <v>1.460707285412213</v>
      </c>
      <c r="D111">
        <v>1.6196837246569207</v>
      </c>
      <c r="E111">
        <v>1.7517470302779432</v>
      </c>
      <c r="F111">
        <v>1.8260871435078001</v>
      </c>
      <c r="G111">
        <v>1.9017086995897894</v>
      </c>
      <c r="H111">
        <v>1.9839167797027819</v>
      </c>
      <c r="I111">
        <v>2.0414625722820494</v>
      </c>
      <c r="J111">
        <v>2.1137434512002202</v>
      </c>
      <c r="K111">
        <v>2.1693876345999858</v>
      </c>
      <c r="L111">
        <v>2.1910284907994151</v>
      </c>
      <c r="M111">
        <v>2.2432021758523484</v>
      </c>
      <c r="N111">
        <v>2.2991555490897388</v>
      </c>
    </row>
    <row r="112" spans="1:14">
      <c r="A112">
        <v>90.25</v>
      </c>
      <c r="B112">
        <v>1.1749329017665171</v>
      </c>
      <c r="C112">
        <v>1.461066140770412</v>
      </c>
      <c r="D112">
        <v>1.6262621772250543</v>
      </c>
      <c r="E112">
        <v>1.7533832658496222</v>
      </c>
      <c r="F112">
        <v>1.8321118767445295</v>
      </c>
      <c r="G112">
        <v>1.9060482368306841</v>
      </c>
      <c r="H112">
        <v>1.9866424951435639</v>
      </c>
      <c r="I112">
        <v>2.0461316675416432</v>
      </c>
      <c r="J112">
        <v>2.1190488314989593</v>
      </c>
      <c r="K112">
        <v>2.1719932528399424</v>
      </c>
      <c r="L112">
        <v>2.19882144099337</v>
      </c>
      <c r="M112">
        <v>2.2502448593975388</v>
      </c>
      <c r="N112">
        <v>2.3027917870114019</v>
      </c>
    </row>
    <row r="113" spans="1:14">
      <c r="A113">
        <v>90.5</v>
      </c>
      <c r="B113">
        <v>1.1915248372830569</v>
      </c>
      <c r="C113">
        <v>1.4631025283695902</v>
      </c>
      <c r="D113">
        <v>1.6336196080214003</v>
      </c>
      <c r="E113">
        <v>1.7575251183192955</v>
      </c>
      <c r="F113">
        <v>1.8391770417654125</v>
      </c>
      <c r="G113">
        <v>1.9160169527101334</v>
      </c>
      <c r="H113">
        <v>1.9903246638972325</v>
      </c>
      <c r="I113">
        <v>2.0565975708395232</v>
      </c>
      <c r="J113">
        <v>2.1351288088231044</v>
      </c>
      <c r="K113">
        <v>2.1798073421334005</v>
      </c>
      <c r="L113">
        <v>2.2032240554585503</v>
      </c>
      <c r="M113">
        <v>2.2540831052849435</v>
      </c>
      <c r="N113">
        <v>2.3049125967839617</v>
      </c>
    </row>
    <row r="114" spans="1:14">
      <c r="A114">
        <v>90.75</v>
      </c>
      <c r="B114">
        <v>1.1951661356088785</v>
      </c>
      <c r="C114">
        <v>1.4654996077142577</v>
      </c>
      <c r="D114">
        <v>1.6375843725756087</v>
      </c>
      <c r="E114">
        <v>1.7653548446705527</v>
      </c>
      <c r="F114">
        <v>1.842917754553</v>
      </c>
      <c r="G114">
        <v>1.9202350256531058</v>
      </c>
      <c r="H114">
        <v>1.9911984343345561</v>
      </c>
      <c r="I114">
        <v>2.0625304400242492</v>
      </c>
      <c r="J114">
        <v>2.1420557486373824</v>
      </c>
      <c r="K114">
        <v>2.1868511928457415</v>
      </c>
      <c r="L114">
        <v>2.2076700318396671</v>
      </c>
      <c r="M114">
        <v>2.2601771159133923</v>
      </c>
      <c r="N114">
        <v>2.3096362322906785</v>
      </c>
    </row>
    <row r="115" spans="1:14">
      <c r="A115">
        <v>91</v>
      </c>
      <c r="B115">
        <v>1.2442656018274962</v>
      </c>
      <c r="C115">
        <v>1.4691448078944349</v>
      </c>
      <c r="D115">
        <v>1.6391757341285162</v>
      </c>
      <c r="E115">
        <v>1.7675405817244201</v>
      </c>
      <c r="F115">
        <v>1.8485260795051977</v>
      </c>
      <c r="G115">
        <v>1.9322528415930904</v>
      </c>
      <c r="H115">
        <v>1.998108894792471</v>
      </c>
      <c r="I115">
        <v>2.0680485921958085</v>
      </c>
      <c r="J115">
        <v>2.1528357431068672</v>
      </c>
      <c r="K115">
        <v>2.1875654443522112</v>
      </c>
      <c r="L115">
        <v>2.219106555013342</v>
      </c>
      <c r="M115">
        <v>2.2657752310515642</v>
      </c>
      <c r="N115">
        <v>2.3125860355971004</v>
      </c>
    </row>
    <row r="116" spans="1:14">
      <c r="A116">
        <v>91.25</v>
      </c>
      <c r="B116">
        <v>1.2683845535343055</v>
      </c>
      <c r="C116">
        <v>1.4708444671512841</v>
      </c>
      <c r="D116">
        <v>1.6409662946839609</v>
      </c>
      <c r="E116">
        <v>1.7705954870076808</v>
      </c>
      <c r="F116">
        <v>1.8529035748304565</v>
      </c>
      <c r="G116">
        <v>1.9352523123124221</v>
      </c>
      <c r="H116">
        <v>1.9993431126907153</v>
      </c>
      <c r="I116">
        <v>2.0688352448043079</v>
      </c>
      <c r="J116">
        <v>2.1563747640784698</v>
      </c>
      <c r="K116">
        <v>2.1950380635410607</v>
      </c>
      <c r="L116">
        <v>2.2368994436206591</v>
      </c>
      <c r="M116">
        <v>2.2683460092952852</v>
      </c>
      <c r="N116">
        <v>2.3168154025478498</v>
      </c>
    </row>
    <row r="117" spans="1:14">
      <c r="A117">
        <v>91.5</v>
      </c>
      <c r="B117">
        <v>1.3430872714704631</v>
      </c>
      <c r="C117">
        <v>1.4730286289838066</v>
      </c>
      <c r="D117">
        <v>1.6444702930732029</v>
      </c>
      <c r="E117">
        <v>1.7738007368889332</v>
      </c>
      <c r="F117">
        <v>1.8566342080985205</v>
      </c>
      <c r="G117">
        <v>1.9424281925132862</v>
      </c>
      <c r="H117">
        <v>2.0086372974909961</v>
      </c>
      <c r="I117">
        <v>2.077248348305305</v>
      </c>
      <c r="J117">
        <v>2.16173046210965</v>
      </c>
      <c r="K117">
        <v>2.2090545192168896</v>
      </c>
      <c r="L117">
        <v>2.2484016641373192</v>
      </c>
      <c r="M117">
        <v>2.2727262124074739</v>
      </c>
      <c r="N117">
        <v>2.3300225332161673</v>
      </c>
    </row>
    <row r="118" spans="1:14">
      <c r="A118">
        <v>91.75</v>
      </c>
      <c r="B118">
        <v>1.3519235157170983</v>
      </c>
      <c r="C118">
        <v>1.475454463538914</v>
      </c>
      <c r="D118">
        <v>1.6459434483215931</v>
      </c>
      <c r="E118">
        <v>1.781612392214392</v>
      </c>
      <c r="F118">
        <v>1.8625748236363104</v>
      </c>
      <c r="G118">
        <v>1.9500545649369332</v>
      </c>
      <c r="H118">
        <v>2.0116205488733803</v>
      </c>
      <c r="I118">
        <v>2.0869201283874941</v>
      </c>
      <c r="J118">
        <v>2.1653615515743678</v>
      </c>
      <c r="K118">
        <v>2.2121381374704674</v>
      </c>
      <c r="L118">
        <v>2.2616525710185722</v>
      </c>
      <c r="M118">
        <v>2.2781129635560395</v>
      </c>
      <c r="N118">
        <v>2.3419942888804433</v>
      </c>
    </row>
    <row r="119" spans="1:14">
      <c r="A119">
        <v>92</v>
      </c>
      <c r="B119">
        <v>1.4175029999328717</v>
      </c>
      <c r="C119">
        <v>1.4777459714950916</v>
      </c>
      <c r="D119">
        <v>1.6481291791772672</v>
      </c>
      <c r="E119">
        <v>1.7853430530601628</v>
      </c>
      <c r="F119">
        <v>1.8708072952916857</v>
      </c>
      <c r="G119">
        <v>1.9573632283900799</v>
      </c>
      <c r="H119">
        <v>2.0152053620684964</v>
      </c>
      <c r="I119">
        <v>2.100341777893572</v>
      </c>
      <c r="J119">
        <v>2.172515232147918</v>
      </c>
      <c r="K119">
        <v>2.2142600519062126</v>
      </c>
      <c r="L119">
        <v>2.2767106377563362</v>
      </c>
      <c r="M119">
        <v>2.289606680881012</v>
      </c>
      <c r="N119">
        <v>2.350737890998492</v>
      </c>
    </row>
    <row r="120" spans="1:14">
      <c r="A120">
        <v>92.25</v>
      </c>
      <c r="B120">
        <v>1.4558812024026879</v>
      </c>
      <c r="C120">
        <v>1.4793447446457646</v>
      </c>
      <c r="D120">
        <v>1.6510820455339901</v>
      </c>
      <c r="E120">
        <v>1.7875418036049449</v>
      </c>
      <c r="F120">
        <v>1.884113487650269</v>
      </c>
      <c r="G120">
        <v>1.9636666243504024</v>
      </c>
      <c r="H120">
        <v>2.0194128963376037</v>
      </c>
      <c r="I120">
        <v>2.1020025515953371</v>
      </c>
      <c r="J120">
        <v>2.1742948517942469</v>
      </c>
      <c r="K120">
        <v>2.2165200058014833</v>
      </c>
      <c r="L120">
        <v>2.286960387240522</v>
      </c>
      <c r="M120">
        <v>2.3045257163735391</v>
      </c>
      <c r="N120">
        <v>2.3558278468168052</v>
      </c>
    </row>
    <row r="121" spans="1:14">
      <c r="A121">
        <v>92.5</v>
      </c>
      <c r="B121">
        <v>1.6012002396149896</v>
      </c>
      <c r="C121">
        <v>1.4840811129913807</v>
      </c>
      <c r="D121">
        <v>1.6532301207205546</v>
      </c>
      <c r="E121">
        <v>1.7939323906945683</v>
      </c>
      <c r="F121">
        <v>1.8922966819210223</v>
      </c>
      <c r="G121">
        <v>1.9689683843636829</v>
      </c>
      <c r="H121">
        <v>2.027213987564485</v>
      </c>
      <c r="I121">
        <v>2.1062825294354695</v>
      </c>
      <c r="J121">
        <v>2.188207555326974</v>
      </c>
      <c r="K121">
        <v>2.2244163260579137</v>
      </c>
      <c r="L121">
        <v>2.2917824482252969</v>
      </c>
      <c r="M121">
        <v>2.3138714334689845</v>
      </c>
      <c r="N121">
        <v>2.3579304028938819</v>
      </c>
    </row>
    <row r="122" spans="1:14">
      <c r="A122">
        <v>92.75</v>
      </c>
      <c r="B122">
        <v>1.6097510919792424</v>
      </c>
      <c r="C122">
        <v>1.4847593792559972</v>
      </c>
      <c r="D122">
        <v>1.6573189250934053</v>
      </c>
      <c r="E122">
        <v>1.8012593800896108</v>
      </c>
      <c r="F122">
        <v>1.8974292264026202</v>
      </c>
      <c r="G122">
        <v>1.9726593616609043</v>
      </c>
      <c r="H122">
        <v>2.0321320467550943</v>
      </c>
      <c r="I122">
        <v>2.1116538272475309</v>
      </c>
      <c r="J122">
        <v>2.1902108688965756</v>
      </c>
      <c r="K122">
        <v>2.2336974683211048</v>
      </c>
      <c r="L122">
        <v>2.3022613131266207</v>
      </c>
      <c r="M122">
        <v>2.3274531520229407</v>
      </c>
      <c r="N122">
        <v>2.3606168148611273</v>
      </c>
    </row>
    <row r="123" spans="1:14">
      <c r="A123">
        <v>93</v>
      </c>
      <c r="B123">
        <v>1.6554741201913019</v>
      </c>
      <c r="C123">
        <v>1.4877672089346974</v>
      </c>
      <c r="D123">
        <v>1.661632364459287</v>
      </c>
      <c r="E123">
        <v>1.8051528714186531</v>
      </c>
      <c r="F123">
        <v>1.9076671153077167</v>
      </c>
      <c r="G123">
        <v>1.9815468394813787</v>
      </c>
      <c r="H123">
        <v>2.0422203469064688</v>
      </c>
      <c r="I123">
        <v>2.1183981135292935</v>
      </c>
      <c r="J123">
        <v>2.198431489151667</v>
      </c>
      <c r="K123">
        <v>2.2447844328645008</v>
      </c>
      <c r="L123">
        <v>2.3077753093799647</v>
      </c>
      <c r="M123">
        <v>2.3456244468210707</v>
      </c>
      <c r="N123">
        <v>2.378686981620739</v>
      </c>
    </row>
    <row r="124" spans="1:14">
      <c r="A124">
        <v>93.25</v>
      </c>
      <c r="B124">
        <v>1.6718971567390084</v>
      </c>
      <c r="C124">
        <v>1.4881239413146188</v>
      </c>
      <c r="D124">
        <v>1.663608997403248</v>
      </c>
      <c r="E124">
        <v>1.8084586055623557</v>
      </c>
      <c r="F124">
        <v>1.9102906109238638</v>
      </c>
      <c r="G124">
        <v>1.984347907608226</v>
      </c>
      <c r="H124">
        <v>2.0435078030886693</v>
      </c>
      <c r="I124">
        <v>2.1280795125330929</v>
      </c>
      <c r="J124">
        <v>2.2051226269104438</v>
      </c>
      <c r="K124">
        <v>2.250387871296855</v>
      </c>
      <c r="L124">
        <v>2.3124027947356889</v>
      </c>
      <c r="M124">
        <v>2.3564133853818197</v>
      </c>
      <c r="N124">
        <v>2.3870463948173484</v>
      </c>
    </row>
    <row r="125" spans="1:14">
      <c r="A125">
        <v>93.5</v>
      </c>
      <c r="B125">
        <v>1.9086200294691222</v>
      </c>
      <c r="C125">
        <v>1.4902466488812451</v>
      </c>
      <c r="D125">
        <v>1.665307570782331</v>
      </c>
      <c r="E125">
        <v>1.8104026588014592</v>
      </c>
      <c r="F125">
        <v>1.9139862648956023</v>
      </c>
      <c r="G125">
        <v>1.9872477177498282</v>
      </c>
      <c r="H125">
        <v>2.0704423084309855</v>
      </c>
      <c r="I125">
        <v>2.1360607600892969</v>
      </c>
      <c r="J125">
        <v>2.2232178107313021</v>
      </c>
      <c r="K125">
        <v>2.2547721279335131</v>
      </c>
      <c r="L125">
        <v>2.317344258943026</v>
      </c>
      <c r="M125">
        <v>2.370309574744113</v>
      </c>
      <c r="N125">
        <v>2.3910470109435682</v>
      </c>
    </row>
    <row r="126" spans="1:14">
      <c r="A126">
        <v>93.75</v>
      </c>
      <c r="B126">
        <v>1.9228087459523044</v>
      </c>
      <c r="C126">
        <v>1.4925254220359265</v>
      </c>
      <c r="D126">
        <v>1.6674099365480257</v>
      </c>
      <c r="E126">
        <v>1.8120351423943095</v>
      </c>
      <c r="F126">
        <v>1.9182481035799595</v>
      </c>
      <c r="G126">
        <v>1.9892275974403004</v>
      </c>
      <c r="H126">
        <v>2.0735347197268803</v>
      </c>
      <c r="I126">
        <v>2.1400692835388537</v>
      </c>
      <c r="J126">
        <v>2.2242468791324441</v>
      </c>
      <c r="K126">
        <v>2.2576230402219242</v>
      </c>
      <c r="L126">
        <v>2.3238484490968996</v>
      </c>
      <c r="M126">
        <v>2.3769595703124038</v>
      </c>
      <c r="N126">
        <v>2.4100106557937462</v>
      </c>
    </row>
    <row r="127" spans="1:14">
      <c r="A127">
        <v>94</v>
      </c>
      <c r="B127">
        <v>1.989451881567267</v>
      </c>
      <c r="C127">
        <v>1.4933592619665612</v>
      </c>
      <c r="D127">
        <v>1.6735537848417332</v>
      </c>
      <c r="E127">
        <v>1.8148581505679282</v>
      </c>
      <c r="F127">
        <v>1.9302294360201664</v>
      </c>
      <c r="G127">
        <v>1.9933990528114842</v>
      </c>
      <c r="H127">
        <v>2.0864771295068927</v>
      </c>
      <c r="I127">
        <v>2.1447315153722797</v>
      </c>
      <c r="J127">
        <v>2.2259933589665244</v>
      </c>
      <c r="K127">
        <v>2.2742474302013171</v>
      </c>
      <c r="L127">
        <v>2.3275823983143025</v>
      </c>
      <c r="M127">
        <v>2.3863630349777809</v>
      </c>
      <c r="N127">
        <v>2.4172080994239953</v>
      </c>
    </row>
    <row r="128" spans="1:14">
      <c r="A128">
        <v>94.25</v>
      </c>
      <c r="B128">
        <v>2.0347480898833838</v>
      </c>
      <c r="C128">
        <v>1.4938000037214116</v>
      </c>
      <c r="D128">
        <v>1.6752049814284455</v>
      </c>
      <c r="E128">
        <v>1.8193176630446632</v>
      </c>
      <c r="F128">
        <v>1.9317015562835176</v>
      </c>
      <c r="G128">
        <v>1.9967130838753919</v>
      </c>
      <c r="H128">
        <v>2.0932629133251961</v>
      </c>
      <c r="I128">
        <v>2.1450278787628143</v>
      </c>
      <c r="J128">
        <v>2.2374472099402269</v>
      </c>
      <c r="K128">
        <v>2.2897056512569143</v>
      </c>
      <c r="L128">
        <v>2.3463018253522825</v>
      </c>
      <c r="M128">
        <v>2.3881280528487685</v>
      </c>
      <c r="N128">
        <v>2.4251891784059909</v>
      </c>
    </row>
    <row r="129" spans="1:14">
      <c r="A129">
        <v>94.5</v>
      </c>
      <c r="B129">
        <v>2.1531776742769697</v>
      </c>
      <c r="C129">
        <v>1.4958637340050416</v>
      </c>
      <c r="D129">
        <v>1.6766069620782764</v>
      </c>
      <c r="E129">
        <v>1.8258246469891752</v>
      </c>
      <c r="F129">
        <v>1.9418694512081542</v>
      </c>
      <c r="G129">
        <v>2.0111824003144934</v>
      </c>
      <c r="H129">
        <v>2.1160565217566205</v>
      </c>
      <c r="I129">
        <v>2.1574613709385573</v>
      </c>
      <c r="J129">
        <v>2.2472190288515397</v>
      </c>
      <c r="K129">
        <v>2.2954723479161121</v>
      </c>
      <c r="L129">
        <v>2.3519594844888125</v>
      </c>
      <c r="M129">
        <v>2.4017896560152989</v>
      </c>
      <c r="N129">
        <v>2.4300420365449615</v>
      </c>
    </row>
    <row r="130" spans="1:14">
      <c r="A130">
        <v>94.75</v>
      </c>
      <c r="B130">
        <v>2.3845866847768584</v>
      </c>
      <c r="C130">
        <v>1.4960738138310494</v>
      </c>
      <c r="D130">
        <v>1.6792336240030314</v>
      </c>
      <c r="E130">
        <v>1.8282083435327039</v>
      </c>
      <c r="F130">
        <v>1.9428704490356739</v>
      </c>
      <c r="G130">
        <v>2.0178024304234583</v>
      </c>
      <c r="H130">
        <v>2.1167803211819107</v>
      </c>
      <c r="I130">
        <v>2.1609717696188464</v>
      </c>
      <c r="J130">
        <v>2.2563001188155107</v>
      </c>
      <c r="K130">
        <v>2.3004645773125634</v>
      </c>
      <c r="L130">
        <v>2.3564362109309123</v>
      </c>
      <c r="M130">
        <v>2.4047434798362564</v>
      </c>
      <c r="N130">
        <v>2.4323784175483807</v>
      </c>
    </row>
    <row r="131" spans="1:14">
      <c r="A131">
        <v>95</v>
      </c>
      <c r="B131">
        <v>2.45861114911055</v>
      </c>
      <c r="C131">
        <v>1.4980422105025955</v>
      </c>
      <c r="D131">
        <v>1.6830911785523028</v>
      </c>
      <c r="E131">
        <v>1.8356990876973793</v>
      </c>
      <c r="F131">
        <v>1.9612138061521052</v>
      </c>
      <c r="G131">
        <v>2.0273557165448932</v>
      </c>
      <c r="H131">
        <v>2.1284316330895936</v>
      </c>
      <c r="I131">
        <v>2.1793329255076186</v>
      </c>
      <c r="J131">
        <v>2.2590427886992721</v>
      </c>
      <c r="K131">
        <v>2.3018807719639427</v>
      </c>
      <c r="L131">
        <v>2.365499746802374</v>
      </c>
      <c r="M131">
        <v>2.4131105253827059</v>
      </c>
      <c r="N131">
        <v>2.4451487929848721</v>
      </c>
    </row>
    <row r="132" spans="1:14">
      <c r="A132">
        <v>95.1</v>
      </c>
      <c r="B132">
        <v>2.5438941181811527</v>
      </c>
      <c r="C132">
        <v>1.4983001366006337</v>
      </c>
      <c r="D132">
        <v>1.6838317340897422</v>
      </c>
      <c r="E132">
        <v>1.8359467169888117</v>
      </c>
      <c r="F132">
        <v>1.9619981204014136</v>
      </c>
      <c r="G132">
        <v>2.0350103774046611</v>
      </c>
      <c r="H132">
        <v>2.1289656941593424</v>
      </c>
      <c r="I132">
        <v>2.1812441979855812</v>
      </c>
      <c r="J132">
        <v>2.2632218474193802</v>
      </c>
      <c r="K132">
        <v>2.3032810702810678</v>
      </c>
      <c r="L132">
        <v>2.3657171236826202</v>
      </c>
      <c r="M132">
        <v>2.4142192379390974</v>
      </c>
      <c r="N132">
        <v>2.4459835942012154</v>
      </c>
    </row>
    <row r="133" spans="1:14">
      <c r="A133">
        <v>95.199999999999989</v>
      </c>
      <c r="B133">
        <v>2.5438941181811527</v>
      </c>
      <c r="C133">
        <v>1.4983001366006337</v>
      </c>
      <c r="D133">
        <v>1.6838317340897422</v>
      </c>
      <c r="E133">
        <v>1.8359467169888117</v>
      </c>
      <c r="F133">
        <v>1.9619981204014136</v>
      </c>
      <c r="G133">
        <v>2.0350103774046611</v>
      </c>
      <c r="H133">
        <v>2.1289656941593424</v>
      </c>
      <c r="I133">
        <v>2.1812441979855812</v>
      </c>
      <c r="J133">
        <v>2.2632218474193802</v>
      </c>
      <c r="K133">
        <v>2.3032810702810678</v>
      </c>
      <c r="L133">
        <v>2.3657171236826202</v>
      </c>
      <c r="M133">
        <v>2.4142192379390974</v>
      </c>
      <c r="N133">
        <v>2.4459835942012154</v>
      </c>
    </row>
    <row r="134" spans="1:14">
      <c r="A134">
        <v>95.299999999999983</v>
      </c>
      <c r="B134">
        <v>2.5735240676838202</v>
      </c>
      <c r="C134">
        <v>1.4986572561497857</v>
      </c>
      <c r="D134">
        <v>1.6853428386976494</v>
      </c>
      <c r="E134">
        <v>1.837724276469288</v>
      </c>
      <c r="F134">
        <v>1.9651873431030498</v>
      </c>
      <c r="G134">
        <v>2.0353060801267322</v>
      </c>
      <c r="H134">
        <v>2.1307781860304829</v>
      </c>
      <c r="I134">
        <v>2.1935422779288816</v>
      </c>
      <c r="J134">
        <v>2.263511200934047</v>
      </c>
      <c r="K134">
        <v>2.3109606072185338</v>
      </c>
      <c r="L134">
        <v>2.3658600624030575</v>
      </c>
      <c r="M134">
        <v>2.4180710365547853</v>
      </c>
      <c r="N134">
        <v>2.4466681412741687</v>
      </c>
    </row>
    <row r="135" spans="1:14">
      <c r="A135">
        <v>95.399999999999977</v>
      </c>
      <c r="B135">
        <v>2.5817519377522098</v>
      </c>
      <c r="C135">
        <v>1.4988067865614665</v>
      </c>
      <c r="D135">
        <v>1.6853626090390241</v>
      </c>
      <c r="E135">
        <v>1.838431199239684</v>
      </c>
      <c r="F135">
        <v>1.966666542341923</v>
      </c>
      <c r="G135">
        <v>2.0355678303549736</v>
      </c>
      <c r="H135">
        <v>2.1312480397408518</v>
      </c>
      <c r="I135">
        <v>2.1987883051965427</v>
      </c>
      <c r="J135">
        <v>2.2647219380137891</v>
      </c>
      <c r="K135">
        <v>2.3202802405609799</v>
      </c>
      <c r="L135">
        <v>2.366814023130781</v>
      </c>
      <c r="M135">
        <v>2.4201748910834504</v>
      </c>
      <c r="N135">
        <v>2.4510169924417591</v>
      </c>
    </row>
    <row r="136" spans="1:14">
      <c r="A136">
        <v>95.499999999999972</v>
      </c>
      <c r="B136">
        <v>2.594041263684332</v>
      </c>
      <c r="C136">
        <v>1.4992236332817122</v>
      </c>
      <c r="D136">
        <v>1.6863510005619866</v>
      </c>
      <c r="E136">
        <v>1.8404355376669335</v>
      </c>
      <c r="F136">
        <v>1.9687539201071549</v>
      </c>
      <c r="G136">
        <v>2.0356642028233702</v>
      </c>
      <c r="H136">
        <v>2.1358359365841522</v>
      </c>
      <c r="I136">
        <v>2.2012047406502804</v>
      </c>
      <c r="J136">
        <v>2.2681460250688805</v>
      </c>
      <c r="K136">
        <v>2.3381426864104484</v>
      </c>
      <c r="L136">
        <v>2.3677325811707295</v>
      </c>
      <c r="M136">
        <v>2.4201807290511357</v>
      </c>
      <c r="N136">
        <v>2.4557112617984154</v>
      </c>
    </row>
    <row r="137" spans="1:14">
      <c r="A137">
        <v>95.599999999999966</v>
      </c>
      <c r="B137">
        <v>2.6218860178196133</v>
      </c>
      <c r="C137">
        <v>1.4996720517102473</v>
      </c>
      <c r="D137">
        <v>1.687398665021191</v>
      </c>
      <c r="E137">
        <v>1.8404917746216085</v>
      </c>
      <c r="F137">
        <v>1.9720129726812785</v>
      </c>
      <c r="G137">
        <v>2.0495502972487625</v>
      </c>
      <c r="H137">
        <v>2.1384406531368256</v>
      </c>
      <c r="I137">
        <v>2.2101887594788607</v>
      </c>
      <c r="J137">
        <v>2.2701103342215201</v>
      </c>
      <c r="K137">
        <v>2.3406727494970845</v>
      </c>
      <c r="L137">
        <v>2.3696724667271285</v>
      </c>
      <c r="M137">
        <v>2.4210143733596325</v>
      </c>
      <c r="N137">
        <v>2.4621007598111517</v>
      </c>
    </row>
    <row r="138" spans="1:14">
      <c r="A138">
        <v>95.69999999999996</v>
      </c>
      <c r="B138">
        <v>2.6761582172143403</v>
      </c>
      <c r="C138">
        <v>1.5139043816479332</v>
      </c>
      <c r="D138">
        <v>1.6886371235965734</v>
      </c>
      <c r="E138">
        <v>1.841537745599185</v>
      </c>
      <c r="F138">
        <v>1.9749373534889163</v>
      </c>
      <c r="G138">
        <v>2.0809593104053361</v>
      </c>
      <c r="H138">
        <v>2.1386246647770477</v>
      </c>
      <c r="I138">
        <v>2.214030544419368</v>
      </c>
      <c r="J138">
        <v>2.2718897817631167</v>
      </c>
      <c r="K138">
        <v>2.3448357988060242</v>
      </c>
      <c r="L138">
        <v>2.3700268067251495</v>
      </c>
      <c r="M138">
        <v>2.4221129809463187</v>
      </c>
      <c r="N138">
        <v>2.4729588281181112</v>
      </c>
    </row>
    <row r="139" spans="1:14">
      <c r="A139">
        <v>95.799999999999955</v>
      </c>
      <c r="B139">
        <v>2.8212795755612894</v>
      </c>
      <c r="C139">
        <v>1.5487674652891299</v>
      </c>
      <c r="D139">
        <v>1.6964607287997202</v>
      </c>
      <c r="E139">
        <v>1.8417099796620726</v>
      </c>
      <c r="F139">
        <v>1.9749488711637233</v>
      </c>
      <c r="G139">
        <v>2.0826900536904445</v>
      </c>
      <c r="H139">
        <v>2.1414681153177377</v>
      </c>
      <c r="I139">
        <v>2.2160665860101489</v>
      </c>
      <c r="J139">
        <v>2.2734479488510857</v>
      </c>
      <c r="K139">
        <v>2.3462473003710667</v>
      </c>
      <c r="L139">
        <v>2.3725914838753823</v>
      </c>
      <c r="M139">
        <v>2.4240739327561971</v>
      </c>
      <c r="N139">
        <v>2.4793417859610805</v>
      </c>
    </row>
    <row r="140" spans="1:14">
      <c r="A140">
        <v>95.899999999999949</v>
      </c>
      <c r="B140">
        <v>2.8345909764631876</v>
      </c>
      <c r="C140">
        <v>1.5561568220479298</v>
      </c>
      <c r="D140">
        <v>1.6982708582174149</v>
      </c>
      <c r="E140">
        <v>1.8524522451286412</v>
      </c>
      <c r="F140">
        <v>1.9751820523084249</v>
      </c>
      <c r="G140">
        <v>2.0897442131997015</v>
      </c>
      <c r="H140">
        <v>2.146341245423852</v>
      </c>
      <c r="I140">
        <v>2.2233836484990013</v>
      </c>
      <c r="J140">
        <v>2.274087765448928</v>
      </c>
      <c r="K140">
        <v>2.3475193594263106</v>
      </c>
      <c r="L140">
        <v>2.3949262822031301</v>
      </c>
      <c r="M140">
        <v>2.4267757124787459</v>
      </c>
      <c r="N140">
        <v>2.4823776559269626</v>
      </c>
    </row>
    <row r="141" spans="1:14">
      <c r="A141">
        <v>95.999999999999943</v>
      </c>
      <c r="B141">
        <v>2.8452856539591522</v>
      </c>
      <c r="C141">
        <v>1.5625198709959296</v>
      </c>
      <c r="D141">
        <v>1.6998100534118488</v>
      </c>
      <c r="E141">
        <v>1.8541282152322391</v>
      </c>
      <c r="F141">
        <v>1.976049718019218</v>
      </c>
      <c r="G141">
        <v>2.0903206417636402</v>
      </c>
      <c r="H141">
        <v>2.1466495212370247</v>
      </c>
      <c r="I141">
        <v>2.2271182574277377</v>
      </c>
      <c r="J141">
        <v>2.2830413532520435</v>
      </c>
      <c r="K141">
        <v>2.3499465426632655</v>
      </c>
      <c r="L141">
        <v>2.4074600266194452</v>
      </c>
      <c r="M141">
        <v>2.4289102393161048</v>
      </c>
      <c r="N141">
        <v>2.482969345588967</v>
      </c>
    </row>
    <row r="142" spans="1:14">
      <c r="A142">
        <v>96.099999999999937</v>
      </c>
      <c r="B142">
        <v>2.9253052392108017</v>
      </c>
      <c r="C142">
        <v>1.5762047107608115</v>
      </c>
      <c r="D142">
        <v>1.7017970915643854</v>
      </c>
      <c r="E142">
        <v>1.8547882112746399</v>
      </c>
      <c r="F142">
        <v>1.9762117535923993</v>
      </c>
      <c r="G142">
        <v>2.1019242338197817</v>
      </c>
      <c r="H142">
        <v>2.1483049801363689</v>
      </c>
      <c r="I142">
        <v>2.2325519582404758</v>
      </c>
      <c r="J142">
        <v>2.2843195512797183</v>
      </c>
      <c r="K142">
        <v>2.3512578914633098</v>
      </c>
      <c r="L142">
        <v>2.4106098161785301</v>
      </c>
      <c r="M142">
        <v>2.4348590084375115</v>
      </c>
      <c r="N142">
        <v>2.485253920783602</v>
      </c>
    </row>
    <row r="143" spans="1:14">
      <c r="A143">
        <v>96.199999999999932</v>
      </c>
      <c r="B143">
        <v>2.9308657204403623</v>
      </c>
      <c r="C143">
        <v>1.5979451561330571</v>
      </c>
      <c r="D143">
        <v>1.7125083273553274</v>
      </c>
      <c r="E143">
        <v>1.856791116784531</v>
      </c>
      <c r="F143">
        <v>1.9781713260657114</v>
      </c>
      <c r="G143">
        <v>2.1059132321946463</v>
      </c>
      <c r="H143">
        <v>2.1483435463650586</v>
      </c>
      <c r="I143">
        <v>2.2424594928900436</v>
      </c>
      <c r="J143">
        <v>2.2920146439587139</v>
      </c>
      <c r="K143">
        <v>2.3530871249130549</v>
      </c>
      <c r="L143">
        <v>2.4117314810434989</v>
      </c>
      <c r="M143">
        <v>2.4354417114933922</v>
      </c>
      <c r="N143">
        <v>2.4852867263311835</v>
      </c>
    </row>
    <row r="144" spans="1:14">
      <c r="A144">
        <v>96.299999999999926</v>
      </c>
      <c r="B144">
        <v>2.9328287734826533</v>
      </c>
      <c r="C144">
        <v>1.6190993893264167</v>
      </c>
      <c r="D144">
        <v>1.7127624332453633</v>
      </c>
      <c r="E144">
        <v>1.85918899869566</v>
      </c>
      <c r="F144">
        <v>1.9806594146373977</v>
      </c>
      <c r="G144">
        <v>2.1064447445886185</v>
      </c>
      <c r="H144">
        <v>2.1498462887651018</v>
      </c>
      <c r="I144">
        <v>2.2468007123349567</v>
      </c>
      <c r="J144">
        <v>2.2943648227287969</v>
      </c>
      <c r="K144">
        <v>2.3532733832990083</v>
      </c>
      <c r="L144">
        <v>2.4135333877890734</v>
      </c>
      <c r="M144">
        <v>2.4392479019697779</v>
      </c>
      <c r="N144">
        <v>2.4882163815590825</v>
      </c>
    </row>
    <row r="145" spans="1:14">
      <c r="A145">
        <v>96.39999999999992</v>
      </c>
      <c r="B145">
        <v>3.0169109693998344</v>
      </c>
      <c r="C145">
        <v>1.6312193598667586</v>
      </c>
      <c r="D145">
        <v>1.7172983434144997</v>
      </c>
      <c r="E145">
        <v>1.8595900230022002</v>
      </c>
      <c r="F145">
        <v>1.9816616258764446</v>
      </c>
      <c r="G145">
        <v>2.1068100746933385</v>
      </c>
      <c r="H145">
        <v>2.1565006651067922</v>
      </c>
      <c r="I145">
        <v>2.2475181217413289</v>
      </c>
      <c r="J145">
        <v>2.295485049932509</v>
      </c>
      <c r="K145">
        <v>2.3558193030725261</v>
      </c>
      <c r="L145">
        <v>2.4165723715534893</v>
      </c>
      <c r="M145">
        <v>2.4401554027505279</v>
      </c>
      <c r="N145">
        <v>2.4905816654056854</v>
      </c>
    </row>
    <row r="146" spans="1:14">
      <c r="A146">
        <v>96.499999999999915</v>
      </c>
      <c r="B146">
        <v>3.0875399382054369</v>
      </c>
      <c r="C146">
        <v>1.6491563024404723</v>
      </c>
      <c r="D146">
        <v>1.7205855362565268</v>
      </c>
      <c r="E146">
        <v>1.8658889987120935</v>
      </c>
      <c r="F146">
        <v>1.9839740337684921</v>
      </c>
      <c r="G146">
        <v>2.117855837578686</v>
      </c>
      <c r="H146">
        <v>2.1575358887877445</v>
      </c>
      <c r="I146">
        <v>2.2478164343040885</v>
      </c>
      <c r="J146">
        <v>2.3018932052386294</v>
      </c>
      <c r="K146">
        <v>2.3586152187240845</v>
      </c>
      <c r="L146">
        <v>2.4167432045262593</v>
      </c>
      <c r="M146">
        <v>2.4410603316709221</v>
      </c>
      <c r="N146">
        <v>2.5026057674163695</v>
      </c>
    </row>
    <row r="147" spans="1:14">
      <c r="A147">
        <v>96.599999999999909</v>
      </c>
      <c r="B147">
        <v>3.14549690872412</v>
      </c>
      <c r="C147">
        <v>1.6520878515833402</v>
      </c>
      <c r="D147">
        <v>1.7237132942373874</v>
      </c>
      <c r="E147">
        <v>1.8710191796876368</v>
      </c>
      <c r="F147">
        <v>1.9846538007306798</v>
      </c>
      <c r="G147">
        <v>2.1204089873674414</v>
      </c>
      <c r="H147">
        <v>2.1618462592503858</v>
      </c>
      <c r="I147">
        <v>2.2507780416952237</v>
      </c>
      <c r="J147">
        <v>2.3085799958001618</v>
      </c>
      <c r="K147">
        <v>2.363201664071557</v>
      </c>
      <c r="L147">
        <v>2.4169423385792443</v>
      </c>
      <c r="M147">
        <v>2.4640250860471</v>
      </c>
      <c r="N147">
        <v>2.5071888972551566</v>
      </c>
    </row>
    <row r="148" spans="1:14">
      <c r="A148">
        <v>96.699999999999903</v>
      </c>
      <c r="B148">
        <v>3.2266809443893019</v>
      </c>
      <c r="C148">
        <v>1.7018464125656125</v>
      </c>
      <c r="D148">
        <v>1.7249639605147906</v>
      </c>
      <c r="E148">
        <v>1.8747568122061469</v>
      </c>
      <c r="F148">
        <v>1.9880477173318438</v>
      </c>
      <c r="G148">
        <v>2.1245207746400383</v>
      </c>
      <c r="H148">
        <v>2.1622730823520766</v>
      </c>
      <c r="I148">
        <v>2.2585274089129039</v>
      </c>
      <c r="J148">
        <v>2.3119852515032933</v>
      </c>
      <c r="K148">
        <v>2.3651809685036449</v>
      </c>
      <c r="L148">
        <v>2.4317770133029311</v>
      </c>
      <c r="M148">
        <v>2.4710126708506541</v>
      </c>
      <c r="N148">
        <v>2.5092938201864747</v>
      </c>
    </row>
    <row r="149" spans="1:14">
      <c r="A149">
        <v>96.799999999999898</v>
      </c>
      <c r="B149">
        <v>3.3444525606102329</v>
      </c>
      <c r="C149">
        <v>1.7048019830289665</v>
      </c>
      <c r="D149">
        <v>1.7326832539381345</v>
      </c>
      <c r="E149">
        <v>1.8777521871254321</v>
      </c>
      <c r="F149">
        <v>1.9914227418290353</v>
      </c>
      <c r="G149">
        <v>2.1248295286616918</v>
      </c>
      <c r="H149">
        <v>2.1628333135515976</v>
      </c>
      <c r="I149">
        <v>2.2592323354674995</v>
      </c>
      <c r="J149">
        <v>2.3185492227729565</v>
      </c>
      <c r="K149">
        <v>2.3701948558058095</v>
      </c>
      <c r="L149">
        <v>2.4377220947522327</v>
      </c>
      <c r="M149">
        <v>2.4711449136250208</v>
      </c>
      <c r="N149">
        <v>2.5199690325649651</v>
      </c>
    </row>
    <row r="150" spans="1:14">
      <c r="A150">
        <v>96.899999999999892</v>
      </c>
      <c r="B150">
        <v>3.3533686254584181</v>
      </c>
      <c r="C150">
        <v>1.7114233184787053</v>
      </c>
      <c r="D150">
        <v>1.7344739569520757</v>
      </c>
      <c r="E150">
        <v>1.8788865847127496</v>
      </c>
      <c r="F150">
        <v>1.9956696068545252</v>
      </c>
      <c r="G150">
        <v>2.1253461813158894</v>
      </c>
      <c r="H150">
        <v>2.1659263298068545</v>
      </c>
      <c r="I150">
        <v>2.2688304398246637</v>
      </c>
      <c r="J150">
        <v>2.322963188460319</v>
      </c>
      <c r="K150">
        <v>2.370529727207408</v>
      </c>
      <c r="L150">
        <v>2.4462516426172281</v>
      </c>
      <c r="M150">
        <v>2.4751586105938959</v>
      </c>
      <c r="N150">
        <v>2.5224520644870032</v>
      </c>
    </row>
    <row r="151" spans="1:14">
      <c r="A151">
        <v>96.999999999999886</v>
      </c>
      <c r="B151">
        <v>3.416438585649872</v>
      </c>
      <c r="C151">
        <v>1.7426410284694291</v>
      </c>
      <c r="D151">
        <v>1.7345647822626169</v>
      </c>
      <c r="E151">
        <v>1.8789467091926646</v>
      </c>
      <c r="F151">
        <v>2.0098417063991967</v>
      </c>
      <c r="G151">
        <v>2.1307635869047856</v>
      </c>
      <c r="H151">
        <v>2.1753023510090577</v>
      </c>
      <c r="I151">
        <v>2.2726771547201712</v>
      </c>
      <c r="J151">
        <v>2.3249813548087443</v>
      </c>
      <c r="K151">
        <v>2.3728421542564746</v>
      </c>
      <c r="L151">
        <v>2.4529890203483671</v>
      </c>
      <c r="M151">
        <v>2.4778089063883275</v>
      </c>
      <c r="N151">
        <v>2.532597188184516</v>
      </c>
    </row>
    <row r="152" spans="1:14">
      <c r="A152">
        <v>97.099999999999881</v>
      </c>
      <c r="B152">
        <v>3.4498166744085466</v>
      </c>
      <c r="C152">
        <v>1.7724036570578789</v>
      </c>
      <c r="D152">
        <v>1.7349190013076516</v>
      </c>
      <c r="E152">
        <v>1.8812590073420101</v>
      </c>
      <c r="F152">
        <v>2.0149347174077885</v>
      </c>
      <c r="G152">
        <v>2.1360832831294037</v>
      </c>
      <c r="H152">
        <v>2.1995055542280313</v>
      </c>
      <c r="I152">
        <v>2.2990347812856804</v>
      </c>
      <c r="J152">
        <v>2.3326947945238601</v>
      </c>
      <c r="K152">
        <v>2.3732582194962091</v>
      </c>
      <c r="L152">
        <v>2.4612909192598402</v>
      </c>
      <c r="M152">
        <v>2.4788483483674439</v>
      </c>
      <c r="N152">
        <v>2.5327109010397946</v>
      </c>
    </row>
    <row r="153" spans="1:14">
      <c r="A153">
        <v>97.199999999999875</v>
      </c>
      <c r="B153">
        <v>3.5016794012889814</v>
      </c>
      <c r="C153">
        <v>1.7901211763620211</v>
      </c>
      <c r="D153">
        <v>1.7386473115000236</v>
      </c>
      <c r="E153">
        <v>1.8834920836590945</v>
      </c>
      <c r="F153">
        <v>2.0225230050118528</v>
      </c>
      <c r="G153">
        <v>2.1376625558251505</v>
      </c>
      <c r="H153">
        <v>2.2157357599427963</v>
      </c>
      <c r="I153">
        <v>2.3001638617522078</v>
      </c>
      <c r="J153">
        <v>2.3406529293300116</v>
      </c>
      <c r="K153">
        <v>2.3742137339780522</v>
      </c>
      <c r="L153">
        <v>2.4741451873095746</v>
      </c>
      <c r="M153">
        <v>2.4881438370887548</v>
      </c>
      <c r="N153">
        <v>2.5399724660853065</v>
      </c>
    </row>
    <row r="154" spans="1:14">
      <c r="A154">
        <v>97.299999999999869</v>
      </c>
      <c r="B154">
        <v>3.7209297804962387</v>
      </c>
      <c r="C154">
        <v>1.8326707141445269</v>
      </c>
      <c r="D154">
        <v>1.7430375742168711</v>
      </c>
      <c r="E154">
        <v>1.8842255486854695</v>
      </c>
      <c r="F154">
        <v>2.0225460351129301</v>
      </c>
      <c r="G154">
        <v>2.1483386541440765</v>
      </c>
      <c r="H154">
        <v>2.2161768394643584</v>
      </c>
      <c r="I154">
        <v>2.3069195546788701</v>
      </c>
      <c r="J154">
        <v>2.3462224891764092</v>
      </c>
      <c r="K154">
        <v>2.3755171325198248</v>
      </c>
      <c r="L154">
        <v>2.4751551853996321</v>
      </c>
      <c r="M154">
        <v>2.504499213357827</v>
      </c>
      <c r="N154">
        <v>2.5435722367148954</v>
      </c>
    </row>
    <row r="155" spans="1:14">
      <c r="A155">
        <v>97.399999999999864</v>
      </c>
      <c r="B155">
        <v>3.9617771919098579</v>
      </c>
      <c r="C155">
        <v>1.919175708177802</v>
      </c>
      <c r="D155">
        <v>1.7446944191853757</v>
      </c>
      <c r="E155">
        <v>1.8861704870319196</v>
      </c>
      <c r="F155">
        <v>2.0249569451899374</v>
      </c>
      <c r="G155">
        <v>2.1516276831548811</v>
      </c>
      <c r="H155">
        <v>2.2405109699845576</v>
      </c>
      <c r="I155">
        <v>2.3070498849113483</v>
      </c>
      <c r="J155">
        <v>2.353794749307871</v>
      </c>
      <c r="K155">
        <v>2.3844624609708442</v>
      </c>
      <c r="L155">
        <v>2.475883259966996</v>
      </c>
      <c r="M155">
        <v>2.5065568751485827</v>
      </c>
      <c r="N155">
        <v>2.5445358178241193</v>
      </c>
    </row>
    <row r="156" spans="1:14">
      <c r="A156">
        <v>97.499999999999858</v>
      </c>
      <c r="B156">
        <v>3.9868945809672214</v>
      </c>
      <c r="C156">
        <v>1.9755430844171928</v>
      </c>
      <c r="D156">
        <v>1.7460942871753162</v>
      </c>
      <c r="E156">
        <v>1.8868072038624717</v>
      </c>
      <c r="F156">
        <v>2.0270941521937598</v>
      </c>
      <c r="G156">
        <v>2.1582768332002393</v>
      </c>
      <c r="H156">
        <v>2.2420267112137093</v>
      </c>
      <c r="I156">
        <v>2.311297171915077</v>
      </c>
      <c r="J156">
        <v>2.3628906800249121</v>
      </c>
      <c r="K156">
        <v>2.3944329547766339</v>
      </c>
      <c r="L156">
        <v>2.4792042943928285</v>
      </c>
      <c r="M156">
        <v>2.5068909467867515</v>
      </c>
      <c r="N156">
        <v>2.5503492435433861</v>
      </c>
    </row>
    <row r="157" spans="1:14">
      <c r="A157">
        <v>97.599999999999852</v>
      </c>
      <c r="B157">
        <v>3.9927208879591025</v>
      </c>
      <c r="C157">
        <v>2.0722323703596004</v>
      </c>
      <c r="D157">
        <v>1.7465456949128706</v>
      </c>
      <c r="E157">
        <v>1.8988749998663546</v>
      </c>
      <c r="F157">
        <v>2.0293377899209348</v>
      </c>
      <c r="G157">
        <v>2.1583589635750582</v>
      </c>
      <c r="H157">
        <v>2.2473421486006524</v>
      </c>
      <c r="I157">
        <v>2.3286669208936641</v>
      </c>
      <c r="J157">
        <v>2.3647747086910917</v>
      </c>
      <c r="K157">
        <v>2.3972422825668929</v>
      </c>
      <c r="L157">
        <v>2.4807417115614205</v>
      </c>
      <c r="M157">
        <v>2.5160705221585413</v>
      </c>
      <c r="N157">
        <v>2.556083513362521</v>
      </c>
    </row>
    <row r="158" spans="1:14">
      <c r="A158">
        <v>97.699999999999847</v>
      </c>
      <c r="B158">
        <v>4.2024500875825384</v>
      </c>
      <c r="C158">
        <v>2.1045956107902621</v>
      </c>
      <c r="D158">
        <v>1.7537046075111111</v>
      </c>
      <c r="E158">
        <v>1.9002400159738486</v>
      </c>
      <c r="F158">
        <v>2.03024013574632</v>
      </c>
      <c r="G158">
        <v>2.1636014793357665</v>
      </c>
      <c r="H158">
        <v>2.2522144929154897</v>
      </c>
      <c r="I158">
        <v>2.3449378077522298</v>
      </c>
      <c r="J158">
        <v>2.3718375521455504</v>
      </c>
      <c r="K158">
        <v>2.3993794122515677</v>
      </c>
      <c r="L158">
        <v>2.4844815654054613</v>
      </c>
      <c r="M158">
        <v>2.5175033388965051</v>
      </c>
      <c r="N158">
        <v>2.5607252206941791</v>
      </c>
    </row>
    <row r="159" spans="1:14">
      <c r="A159">
        <v>97.799999999999841</v>
      </c>
      <c r="B159">
        <v>4.2193926992059856</v>
      </c>
      <c r="C159">
        <v>2.1150411394352782</v>
      </c>
      <c r="D159">
        <v>1.7582638834920612</v>
      </c>
      <c r="E159">
        <v>1.9017413912076975</v>
      </c>
      <c r="F159">
        <v>2.033433786881147</v>
      </c>
      <c r="G159">
        <v>2.1694418492608798</v>
      </c>
      <c r="H159">
        <v>2.2642105578302969</v>
      </c>
      <c r="I159">
        <v>2.3612365962433364</v>
      </c>
      <c r="J159">
        <v>2.3873105356625661</v>
      </c>
      <c r="K159">
        <v>2.4009040824921546</v>
      </c>
      <c r="L159">
        <v>2.4890931754461336</v>
      </c>
      <c r="M159">
        <v>2.5183776129344095</v>
      </c>
      <c r="N159">
        <v>2.568036509855419</v>
      </c>
    </row>
    <row r="160" spans="1:14">
      <c r="A160">
        <v>97.899999999999835</v>
      </c>
      <c r="B160">
        <v>4.4430376505889644</v>
      </c>
      <c r="C160">
        <v>2.2592590802167951</v>
      </c>
      <c r="D160">
        <v>1.7600640302680064</v>
      </c>
      <c r="E160">
        <v>1.9019971642139595</v>
      </c>
      <c r="F160">
        <v>2.037485677303303</v>
      </c>
      <c r="G160">
        <v>2.172807610842018</v>
      </c>
      <c r="H160">
        <v>2.2784322255845981</v>
      </c>
      <c r="I160">
        <v>2.3763785611310997</v>
      </c>
      <c r="J160">
        <v>2.3922373187786632</v>
      </c>
      <c r="K160">
        <v>2.405928181312857</v>
      </c>
      <c r="L160">
        <v>2.4918711914714309</v>
      </c>
      <c r="M160">
        <v>2.5446886771695416</v>
      </c>
      <c r="N160">
        <v>2.5693546648576553</v>
      </c>
    </row>
    <row r="161" spans="1:14">
      <c r="A161">
        <v>97.999999999999829</v>
      </c>
      <c r="B161">
        <v>4.5505733679321407</v>
      </c>
      <c r="C161">
        <v>2.2669167559049574</v>
      </c>
      <c r="D161">
        <v>1.7635871277873072</v>
      </c>
      <c r="E161">
        <v>1.9021846434507044</v>
      </c>
      <c r="F161">
        <v>2.047977212023135</v>
      </c>
      <c r="G161">
        <v>2.1743285852736594</v>
      </c>
      <c r="H161">
        <v>2.2821809310158923</v>
      </c>
      <c r="I161">
        <v>2.3767139311084935</v>
      </c>
      <c r="J161">
        <v>2.3963323780849493</v>
      </c>
      <c r="K161">
        <v>2.4118859293060781</v>
      </c>
      <c r="L161">
        <v>2.4963723785847494</v>
      </c>
      <c r="M161">
        <v>2.5599901225465365</v>
      </c>
      <c r="N161">
        <v>2.5826582431800746</v>
      </c>
    </row>
    <row r="162" spans="1:14">
      <c r="A162">
        <v>98.099999999999824</v>
      </c>
      <c r="B162">
        <v>4.6890838076318291</v>
      </c>
      <c r="C162">
        <v>2.3844543090861987</v>
      </c>
      <c r="D162">
        <v>1.7712805583681737</v>
      </c>
      <c r="E162">
        <v>1.9050468469820425</v>
      </c>
      <c r="F162">
        <v>2.0510440564799888</v>
      </c>
      <c r="G162">
        <v>2.1745064237344938</v>
      </c>
      <c r="H162">
        <v>2.2865939383458929</v>
      </c>
      <c r="I162">
        <v>2.3767144487652625</v>
      </c>
      <c r="J162">
        <v>2.4003813278620232</v>
      </c>
      <c r="K162">
        <v>2.4151744207722441</v>
      </c>
      <c r="L162">
        <v>2.5090348768655009</v>
      </c>
      <c r="M162">
        <v>2.5636848254025244</v>
      </c>
      <c r="N162">
        <v>2.610098793492766</v>
      </c>
    </row>
    <row r="163" spans="1:14">
      <c r="A163">
        <v>98.199999999999818</v>
      </c>
      <c r="B163">
        <v>4.8348021667378829</v>
      </c>
      <c r="C163">
        <v>2.4449135753705598</v>
      </c>
      <c r="D163">
        <v>1.7723572681573905</v>
      </c>
      <c r="E163">
        <v>1.9070385555573017</v>
      </c>
      <c r="F163">
        <v>2.0539515334053196</v>
      </c>
      <c r="G163">
        <v>2.1746468163391635</v>
      </c>
      <c r="H163">
        <v>2.2903876918870836</v>
      </c>
      <c r="I163">
        <v>2.3855832144692091</v>
      </c>
      <c r="J163">
        <v>2.410518292194578</v>
      </c>
      <c r="K163">
        <v>2.4157588375598684</v>
      </c>
      <c r="L163">
        <v>2.5140307319854185</v>
      </c>
      <c r="M163">
        <v>2.5703431835198773</v>
      </c>
      <c r="N163">
        <v>2.6228495955757865</v>
      </c>
    </row>
    <row r="164" spans="1:14">
      <c r="A164">
        <v>98.299999999999812</v>
      </c>
      <c r="B164">
        <v>4.9065098056517753</v>
      </c>
      <c r="C164">
        <v>2.4873000798280582</v>
      </c>
      <c r="D164">
        <v>1.7781448036025227</v>
      </c>
      <c r="E164">
        <v>1.9122364595839683</v>
      </c>
      <c r="F164">
        <v>2.0598650218955341</v>
      </c>
      <c r="G164">
        <v>2.1775865744205243</v>
      </c>
      <c r="H164">
        <v>2.2945259087918322</v>
      </c>
      <c r="I164">
        <v>2.3883101501084858</v>
      </c>
      <c r="J164">
        <v>2.4119980480128342</v>
      </c>
      <c r="K164">
        <v>2.4159139093810862</v>
      </c>
      <c r="L164">
        <v>2.5357271021287775</v>
      </c>
      <c r="M164">
        <v>2.5708143414904936</v>
      </c>
      <c r="N164">
        <v>2.6414462277134807</v>
      </c>
    </row>
    <row r="165" spans="1:14">
      <c r="A165">
        <v>98.399999999999807</v>
      </c>
      <c r="B165">
        <v>5.2967870094558016</v>
      </c>
      <c r="C165">
        <v>2.5280077499548015</v>
      </c>
      <c r="D165">
        <v>1.7804417841180069</v>
      </c>
      <c r="E165">
        <v>1.916828513152717</v>
      </c>
      <c r="F165">
        <v>2.0674824461707928</v>
      </c>
      <c r="G165">
        <v>2.1854405258448355</v>
      </c>
      <c r="H165">
        <v>2.3140567527098277</v>
      </c>
      <c r="I165">
        <v>2.390421546858736</v>
      </c>
      <c r="J165">
        <v>2.4122074345421778</v>
      </c>
      <c r="K165">
        <v>2.4230623976630365</v>
      </c>
      <c r="L165">
        <v>2.5359676670338516</v>
      </c>
      <c r="M165">
        <v>2.5725551637357804</v>
      </c>
      <c r="N165">
        <v>2.6482721205639388</v>
      </c>
    </row>
    <row r="166" spans="1:14">
      <c r="A166">
        <v>98.499999999999801</v>
      </c>
      <c r="B166">
        <v>5.5323791138056224</v>
      </c>
      <c r="C166">
        <v>2.690714960594581</v>
      </c>
      <c r="D166">
        <v>1.7839445261987379</v>
      </c>
      <c r="E166">
        <v>1.9188126497788713</v>
      </c>
      <c r="F166">
        <v>2.0832671197309964</v>
      </c>
      <c r="G166">
        <v>2.186332809404913</v>
      </c>
      <c r="H166">
        <v>2.3142897420066944</v>
      </c>
      <c r="I166">
        <v>2.3944548662335556</v>
      </c>
      <c r="J166">
        <v>2.4281247192895181</v>
      </c>
      <c r="K166">
        <v>2.4394205427228779</v>
      </c>
      <c r="L166">
        <v>2.5379440893766598</v>
      </c>
      <c r="M166">
        <v>2.5778686072085506</v>
      </c>
      <c r="N166">
        <v>2.6614699261282166</v>
      </c>
    </row>
    <row r="167" spans="1:14">
      <c r="A167">
        <v>98.599999999999795</v>
      </c>
      <c r="B167">
        <v>5.6863315061422464</v>
      </c>
      <c r="C167">
        <v>2.6993783234437383</v>
      </c>
      <c r="D167">
        <v>1.7843275664455605</v>
      </c>
      <c r="E167">
        <v>1.9209299894425431</v>
      </c>
      <c r="F167">
        <v>2.0883495328314656</v>
      </c>
      <c r="G167">
        <v>2.1873607228624046</v>
      </c>
      <c r="H167">
        <v>2.3227854188750952</v>
      </c>
      <c r="I167">
        <v>2.3959039849523647</v>
      </c>
      <c r="J167">
        <v>2.4430293092432747</v>
      </c>
      <c r="K167">
        <v>2.4419572966779448</v>
      </c>
      <c r="L167">
        <v>2.5381375628156588</v>
      </c>
      <c r="M167">
        <v>2.5823963296931178</v>
      </c>
      <c r="N167">
        <v>2.673369720564212</v>
      </c>
    </row>
    <row r="168" spans="1:14">
      <c r="A168">
        <v>98.69999999999979</v>
      </c>
      <c r="B168">
        <v>5.7851828394713865</v>
      </c>
      <c r="C168">
        <v>2.7230833495448659</v>
      </c>
      <c r="D168">
        <v>1.8009945702338566</v>
      </c>
      <c r="E168">
        <v>1.9270164153072136</v>
      </c>
      <c r="F168">
        <v>2.0965931282976045</v>
      </c>
      <c r="G168">
        <v>2.2047605111079021</v>
      </c>
      <c r="H168">
        <v>2.3258128925845445</v>
      </c>
      <c r="I168">
        <v>2.4237201672984225</v>
      </c>
      <c r="J168">
        <v>2.4485525699546913</v>
      </c>
      <c r="K168">
        <v>2.4691882341795561</v>
      </c>
      <c r="L168">
        <v>2.5533393215696814</v>
      </c>
      <c r="M168">
        <v>2.5912621115906984</v>
      </c>
      <c r="N168">
        <v>2.6821235204361651</v>
      </c>
    </row>
    <row r="169" spans="1:14">
      <c r="A169">
        <v>98.799999999999784</v>
      </c>
      <c r="B169">
        <v>5.8513279285658477</v>
      </c>
      <c r="C169">
        <v>2.8039271366253251</v>
      </c>
      <c r="D169">
        <v>1.8479754138525826</v>
      </c>
      <c r="E169">
        <v>1.934107681415919</v>
      </c>
      <c r="F169">
        <v>2.1146329333788487</v>
      </c>
      <c r="G169">
        <v>2.2151056646288265</v>
      </c>
      <c r="H169">
        <v>2.3306222301176094</v>
      </c>
      <c r="I169">
        <v>2.427996301886846</v>
      </c>
      <c r="J169">
        <v>2.4504312553730041</v>
      </c>
      <c r="K169">
        <v>2.4727517911267531</v>
      </c>
      <c r="L169">
        <v>2.5905775192739235</v>
      </c>
      <c r="M169">
        <v>2.6257105697986831</v>
      </c>
      <c r="N169">
        <v>2.7190595526418377</v>
      </c>
    </row>
    <row r="170" spans="1:14">
      <c r="A170">
        <v>98.899999999999778</v>
      </c>
      <c r="B170">
        <v>6.3260550301679164</v>
      </c>
      <c r="C170">
        <v>2.8470819077581466</v>
      </c>
      <c r="D170">
        <v>1.9395328569008785</v>
      </c>
      <c r="E170">
        <v>1.9375456816570173</v>
      </c>
      <c r="F170">
        <v>2.1149338884891202</v>
      </c>
      <c r="G170">
        <v>2.2312197152568531</v>
      </c>
      <c r="H170">
        <v>2.3328019279539292</v>
      </c>
      <c r="I170">
        <v>2.4436783967772797</v>
      </c>
      <c r="J170">
        <v>2.4591801253250756</v>
      </c>
      <c r="K170">
        <v>2.4887716795325878</v>
      </c>
      <c r="L170">
        <v>2.5953792030194158</v>
      </c>
      <c r="M170">
        <v>2.6393626616544954</v>
      </c>
      <c r="N170">
        <v>2.727705038585448</v>
      </c>
    </row>
    <row r="171" spans="1:14">
      <c r="A171">
        <v>98.999999999999773</v>
      </c>
      <c r="B171">
        <v>7.1807328526636898</v>
      </c>
      <c r="C171">
        <v>3.0954502278233944</v>
      </c>
      <c r="D171">
        <v>2.0526971267260179</v>
      </c>
      <c r="E171">
        <v>1.9422892019526325</v>
      </c>
      <c r="F171">
        <v>2.1180781591660636</v>
      </c>
      <c r="G171">
        <v>2.2527553919806214</v>
      </c>
      <c r="H171">
        <v>2.3464231146125982</v>
      </c>
      <c r="I171">
        <v>2.4482354464797016</v>
      </c>
      <c r="J171">
        <v>2.4730217327061617</v>
      </c>
      <c r="K171">
        <v>2.5186725379029795</v>
      </c>
      <c r="L171">
        <v>2.5963751401789574</v>
      </c>
      <c r="M171">
        <v>2.6404398865810639</v>
      </c>
      <c r="N171">
        <v>2.7300585951276832</v>
      </c>
    </row>
    <row r="172" spans="1:14">
      <c r="A172">
        <v>99.099999999999767</v>
      </c>
      <c r="B172">
        <v>7.7040427872717805</v>
      </c>
      <c r="C172">
        <v>3.1821514348278566</v>
      </c>
      <c r="D172">
        <v>2.058731415311144</v>
      </c>
      <c r="E172">
        <v>1.9572824617204998</v>
      </c>
      <c r="F172">
        <v>2.1203919445871993</v>
      </c>
      <c r="G172">
        <v>2.2532553222954683</v>
      </c>
      <c r="H172">
        <v>2.351440535085894</v>
      </c>
      <c r="I172">
        <v>2.4744967222828902</v>
      </c>
      <c r="J172">
        <v>2.4759639313123851</v>
      </c>
      <c r="K172">
        <v>2.5311677099356227</v>
      </c>
      <c r="L172">
        <v>2.6390903407304362</v>
      </c>
      <c r="M172">
        <v>2.6471441863986023</v>
      </c>
      <c r="N172">
        <v>2.7349900320671297</v>
      </c>
    </row>
    <row r="173" spans="1:14">
      <c r="A173">
        <v>99.199999999999761</v>
      </c>
      <c r="B173">
        <v>8.4626343424181858</v>
      </c>
      <c r="C173">
        <v>3.7049088073111518</v>
      </c>
      <c r="D173">
        <v>2.0894665828825314</v>
      </c>
      <c r="E173">
        <v>1.9575873814008169</v>
      </c>
      <c r="F173">
        <v>2.1208931793858028</v>
      </c>
      <c r="G173">
        <v>2.2533673052315377</v>
      </c>
      <c r="H173">
        <v>2.3582096873366769</v>
      </c>
      <c r="I173">
        <v>2.4804215130397278</v>
      </c>
      <c r="J173">
        <v>2.4841902704806804</v>
      </c>
      <c r="K173">
        <v>2.5491161620293115</v>
      </c>
      <c r="L173">
        <v>2.6475463165579711</v>
      </c>
      <c r="M173">
        <v>2.6485471813853541</v>
      </c>
      <c r="N173">
        <v>2.738083151294874</v>
      </c>
    </row>
    <row r="174" spans="1:14">
      <c r="A174">
        <v>99.299999999999756</v>
      </c>
      <c r="B174">
        <v>8.6665410255376312</v>
      </c>
      <c r="C174">
        <v>3.9051741497184693</v>
      </c>
      <c r="D174">
        <v>2.692761567490995</v>
      </c>
      <c r="E174">
        <v>1.9619933018679494</v>
      </c>
      <c r="F174">
        <v>2.1209203493809685</v>
      </c>
      <c r="G174">
        <v>2.2588024426464863</v>
      </c>
      <c r="H174">
        <v>2.3592205205031807</v>
      </c>
      <c r="I174">
        <v>2.5030625748113664</v>
      </c>
      <c r="J174">
        <v>2.5338898308430604</v>
      </c>
      <c r="K174">
        <v>2.5810710281747422</v>
      </c>
      <c r="L174">
        <v>2.6585293201296278</v>
      </c>
      <c r="M174">
        <v>2.6878957555066614</v>
      </c>
      <c r="N174">
        <v>2.7508017485115253</v>
      </c>
    </row>
    <row r="175" spans="1:14">
      <c r="A175">
        <v>99.39999999999975</v>
      </c>
      <c r="B175">
        <v>9.1990612544803216</v>
      </c>
      <c r="C175">
        <v>3.9601479634581738</v>
      </c>
      <c r="D175">
        <v>2.8916840206103571</v>
      </c>
      <c r="E175">
        <v>1.9624825779508783</v>
      </c>
      <c r="F175">
        <v>2.1283571861982189</v>
      </c>
      <c r="G175">
        <v>2.2626094468929576</v>
      </c>
      <c r="H175">
        <v>2.3607431424749912</v>
      </c>
      <c r="I175">
        <v>2.5133138574151643</v>
      </c>
      <c r="J175">
        <v>2.5712687368263478</v>
      </c>
      <c r="K175">
        <v>2.6085316490530617</v>
      </c>
      <c r="L175">
        <v>2.6610122191168637</v>
      </c>
      <c r="M175">
        <v>2.7063801987544416</v>
      </c>
      <c r="N175">
        <v>2.7751181021915712</v>
      </c>
    </row>
    <row r="176" spans="1:14">
      <c r="A176">
        <v>99.499999999999744</v>
      </c>
      <c r="B176">
        <v>9.9432770895062994</v>
      </c>
      <c r="C176">
        <v>4.4170815614025214</v>
      </c>
      <c r="D176">
        <v>2.8962192670664635</v>
      </c>
      <c r="E176">
        <v>1.9876710854226829</v>
      </c>
      <c r="F176">
        <v>2.1388842375582251</v>
      </c>
      <c r="G176">
        <v>2.2762222069661706</v>
      </c>
      <c r="H176">
        <v>2.3734254042889296</v>
      </c>
      <c r="I176">
        <v>2.5187927854002163</v>
      </c>
      <c r="J176">
        <v>2.6253367082838657</v>
      </c>
      <c r="K176">
        <v>2.6667156400572196</v>
      </c>
      <c r="L176">
        <v>2.6617564670034324</v>
      </c>
      <c r="M176">
        <v>2.7715580266311695</v>
      </c>
      <c r="N176">
        <v>2.7909072242229702</v>
      </c>
    </row>
    <row r="177" spans="1:14">
      <c r="A177">
        <v>99.599999999999739</v>
      </c>
      <c r="B177">
        <v>10.739732660621272</v>
      </c>
      <c r="C177">
        <v>4.8432601440228469</v>
      </c>
      <c r="D177">
        <v>3.0714991862593553</v>
      </c>
      <c r="E177">
        <v>1.9954124212699424</v>
      </c>
      <c r="F177">
        <v>2.1431842611109326</v>
      </c>
      <c r="G177">
        <v>2.3108821560595083</v>
      </c>
      <c r="H177">
        <v>2.4074678165555032</v>
      </c>
      <c r="I177">
        <v>2.5221111391634854</v>
      </c>
      <c r="J177">
        <v>2.6300358990119976</v>
      </c>
      <c r="K177">
        <v>2.7590973449388501</v>
      </c>
      <c r="L177">
        <v>2.6701299745925069</v>
      </c>
      <c r="M177">
        <v>2.7802598344176666</v>
      </c>
      <c r="N177">
        <v>2.842749897849286</v>
      </c>
    </row>
    <row r="178" spans="1:14">
      <c r="A178">
        <v>99.699999999999733</v>
      </c>
      <c r="B178">
        <v>12.318665831480619</v>
      </c>
      <c r="C178">
        <v>5.1200794727586336</v>
      </c>
      <c r="D178">
        <v>4.0697028469982985</v>
      </c>
      <c r="E178">
        <v>2.0063390040985198</v>
      </c>
      <c r="F178">
        <v>2.1675319693498611</v>
      </c>
      <c r="G178">
        <v>2.3130454564590512</v>
      </c>
      <c r="H178">
        <v>2.4168496599656049</v>
      </c>
      <c r="I178">
        <v>2.572935576743578</v>
      </c>
      <c r="J178">
        <v>2.6438736881616829</v>
      </c>
      <c r="K178">
        <v>2.7771099040985852</v>
      </c>
      <c r="L178">
        <v>2.6801779187945627</v>
      </c>
      <c r="M178">
        <v>2.8082074329954949</v>
      </c>
      <c r="N178">
        <v>2.8846810645387819</v>
      </c>
    </row>
    <row r="179" spans="1:14">
      <c r="A179">
        <v>99.799999999999727</v>
      </c>
      <c r="B179">
        <v>13.912719078784955</v>
      </c>
      <c r="C179">
        <v>5.1798902570963739</v>
      </c>
      <c r="D179">
        <v>5.0282256347366543</v>
      </c>
      <c r="E179">
        <v>2.0096407542863104</v>
      </c>
      <c r="F179">
        <v>2.1777245835412127</v>
      </c>
      <c r="G179">
        <v>2.3139689422630774</v>
      </c>
      <c r="H179">
        <v>2.4305791515702437</v>
      </c>
      <c r="I179">
        <v>2.5738560783571449</v>
      </c>
      <c r="J179">
        <v>2.6497642089253954</v>
      </c>
      <c r="K179">
        <v>2.7861526817804974</v>
      </c>
      <c r="L179">
        <v>2.7379457856960929</v>
      </c>
      <c r="M179">
        <v>2.8165295524180864</v>
      </c>
      <c r="N179">
        <v>2.9252594850296076</v>
      </c>
    </row>
    <row r="180" spans="1:14">
      <c r="A180">
        <v>99.899999999999721</v>
      </c>
      <c r="B180">
        <v>17.168670426373357</v>
      </c>
      <c r="C180">
        <v>5.7312852580781195</v>
      </c>
      <c r="D180">
        <v>5.4913297027324299</v>
      </c>
      <c r="E180">
        <v>2.1025761056335668</v>
      </c>
      <c r="F180">
        <v>2.2088758927380052</v>
      </c>
      <c r="G180">
        <v>2.3152765561197293</v>
      </c>
      <c r="H180">
        <v>2.4316311732529834</v>
      </c>
      <c r="I180">
        <v>2.5808887799701346</v>
      </c>
      <c r="J180">
        <v>2.6950737904979736</v>
      </c>
      <c r="K180">
        <v>2.8114856154761267</v>
      </c>
      <c r="L180">
        <v>2.7520238061778337</v>
      </c>
      <c r="M180">
        <v>2.84606882695953</v>
      </c>
      <c r="N180">
        <v>2.9274897253958554</v>
      </c>
    </row>
    <row r="183" spans="1:14">
      <c r="B183">
        <v>1.24159636550968</v>
      </c>
      <c r="C183">
        <v>1.2030736016324544</v>
      </c>
      <c r="D183">
        <v>1.2767555789983336</v>
      </c>
      <c r="E183">
        <v>1.3405592343748554</v>
      </c>
      <c r="F183">
        <v>1.4189287458237865</v>
      </c>
      <c r="G183">
        <v>1.4795794740370878</v>
      </c>
      <c r="H183">
        <v>1.535267475162466</v>
      </c>
      <c r="I183">
        <v>1.5904294871727234</v>
      </c>
      <c r="J183">
        <v>1.638028756757604</v>
      </c>
      <c r="K183">
        <v>1.6770420345107429</v>
      </c>
      <c r="L183">
        <v>1.7145304191980213</v>
      </c>
      <c r="M183">
        <v>1.74646263825987</v>
      </c>
      <c r="N183">
        <v>1.7832172882871</v>
      </c>
    </row>
    <row r="190" spans="1:14">
      <c r="B190">
        <v>3</v>
      </c>
      <c r="C190">
        <v>4</v>
      </c>
      <c r="D190">
        <v>5</v>
      </c>
      <c r="E190">
        <v>6</v>
      </c>
      <c r="F190">
        <v>7</v>
      </c>
      <c r="G190">
        <v>8</v>
      </c>
      <c r="H190">
        <v>9</v>
      </c>
      <c r="I190">
        <v>10</v>
      </c>
      <c r="J190">
        <v>11</v>
      </c>
      <c r="K190">
        <v>12</v>
      </c>
      <c r="L190">
        <v>13</v>
      </c>
      <c r="M190">
        <v>14</v>
      </c>
      <c r="N190">
        <v>15</v>
      </c>
    </row>
    <row r="191" spans="1:14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1</v>
      </c>
      <c r="B192">
        <v>1.2833355172209359E-2</v>
      </c>
      <c r="C192">
        <v>6.3667789492831512E-3</v>
      </c>
      <c r="D192">
        <v>5.0364145597442895E-3</v>
      </c>
      <c r="E192">
        <v>4.1746063345593455E-3</v>
      </c>
      <c r="F192">
        <v>3.4795419762752959E-3</v>
      </c>
      <c r="G192">
        <v>3.0083402506759426E-3</v>
      </c>
      <c r="H192">
        <v>2.731252379866394E-3</v>
      </c>
      <c r="I192">
        <v>2.4457357395367522E-3</v>
      </c>
      <c r="J192">
        <v>2.2912634559770898E-3</v>
      </c>
      <c r="K192">
        <v>2.1253507640092858E-3</v>
      </c>
      <c r="L192">
        <v>2.0149652344000346E-3</v>
      </c>
      <c r="M192">
        <v>1.9770426388307214E-3</v>
      </c>
      <c r="N192">
        <v>1.8986891701197252E-3</v>
      </c>
    </row>
    <row r="193" spans="1:14">
      <c r="A193">
        <v>2</v>
      </c>
      <c r="B193">
        <v>2.5072232114185557E-2</v>
      </c>
      <c r="C193">
        <v>1.3081836341177606E-2</v>
      </c>
      <c r="D193">
        <v>9.7868334837121918E-3</v>
      </c>
      <c r="E193">
        <v>7.8432594537426684E-3</v>
      </c>
      <c r="F193">
        <v>6.838498985126484E-3</v>
      </c>
      <c r="G193">
        <v>6.1298871528922246E-3</v>
      </c>
      <c r="H193">
        <v>5.5151659255916587E-3</v>
      </c>
      <c r="I193">
        <v>5.0950268830447553E-3</v>
      </c>
      <c r="J193">
        <v>4.7848822324882394E-3</v>
      </c>
      <c r="K193">
        <v>4.4555847353420176E-3</v>
      </c>
      <c r="L193">
        <v>4.2262979658195558E-3</v>
      </c>
      <c r="M193">
        <v>4.049844603614349E-3</v>
      </c>
      <c r="N193">
        <v>3.7939762868610446E-3</v>
      </c>
    </row>
    <row r="194" spans="1:14">
      <c r="A194">
        <v>3</v>
      </c>
      <c r="B194">
        <v>3.7069968139386948E-2</v>
      </c>
      <c r="C194">
        <v>1.9326617934688227E-2</v>
      </c>
      <c r="D194">
        <v>1.4366813239085428E-2</v>
      </c>
      <c r="E194">
        <v>1.1451150373843179E-2</v>
      </c>
      <c r="F194">
        <v>1.0002395526737625E-2</v>
      </c>
      <c r="G194">
        <v>9.0119210914526206E-3</v>
      </c>
      <c r="H194">
        <v>8.1755781036159294E-3</v>
      </c>
      <c r="I194">
        <v>7.6247889407782396E-3</v>
      </c>
      <c r="J194">
        <v>7.1533128869522384E-3</v>
      </c>
      <c r="K194">
        <v>6.7279882286602703E-3</v>
      </c>
      <c r="L194">
        <v>6.4191957515458403E-3</v>
      </c>
      <c r="M194">
        <v>6.1642663698451795E-3</v>
      </c>
      <c r="N194">
        <v>5.8182599259565728E-3</v>
      </c>
    </row>
    <row r="195" spans="1:14">
      <c r="A195">
        <v>4</v>
      </c>
      <c r="B195">
        <v>4.7971486757290155E-2</v>
      </c>
      <c r="C195">
        <v>2.5509574252245069E-2</v>
      </c>
      <c r="D195">
        <v>1.9054808022982896E-2</v>
      </c>
      <c r="E195">
        <v>1.5141383552103515E-2</v>
      </c>
      <c r="F195">
        <v>1.3152618766912346E-2</v>
      </c>
      <c r="G195">
        <v>1.1862226210316162E-2</v>
      </c>
      <c r="H195">
        <v>1.074158202631588E-2</v>
      </c>
      <c r="I195">
        <v>9.9641545751234656E-3</v>
      </c>
      <c r="J195">
        <v>9.4153558909832839E-3</v>
      </c>
      <c r="K195">
        <v>8.9347462730947885E-3</v>
      </c>
      <c r="L195">
        <v>8.6107944188387516E-3</v>
      </c>
      <c r="M195">
        <v>8.1688021641587987E-3</v>
      </c>
      <c r="N195">
        <v>7.6696596713719273E-3</v>
      </c>
    </row>
    <row r="196" spans="1:14">
      <c r="A196">
        <v>5</v>
      </c>
      <c r="B196">
        <v>6.014435457257887E-2</v>
      </c>
      <c r="C196">
        <v>3.1761186502397849E-2</v>
      </c>
      <c r="D196">
        <v>2.3723704427007119E-2</v>
      </c>
      <c r="E196">
        <v>1.8891497666551373E-2</v>
      </c>
      <c r="F196">
        <v>1.641723899689047E-2</v>
      </c>
      <c r="G196">
        <v>1.4811180644049047E-2</v>
      </c>
      <c r="H196">
        <v>1.3288583887181115E-2</v>
      </c>
      <c r="I196">
        <v>1.236714476601381E-2</v>
      </c>
      <c r="J196">
        <v>1.1626872079636148E-2</v>
      </c>
      <c r="K196">
        <v>1.1086504493180717E-2</v>
      </c>
      <c r="L196">
        <v>1.0633498260255952E-2</v>
      </c>
      <c r="M196">
        <v>1.0191194329718928E-2</v>
      </c>
      <c r="N196">
        <v>9.6057515755034757E-3</v>
      </c>
    </row>
    <row r="197" spans="1:14">
      <c r="A197">
        <v>6</v>
      </c>
      <c r="B197">
        <v>7.1456800082560001E-2</v>
      </c>
      <c r="C197">
        <v>3.8376932075135969E-2</v>
      </c>
      <c r="D197">
        <v>2.8393994823565909E-2</v>
      </c>
      <c r="E197">
        <v>2.2703975320303271E-2</v>
      </c>
      <c r="F197">
        <v>1.9698620311453471E-2</v>
      </c>
      <c r="G197">
        <v>1.7655479511427492E-2</v>
      </c>
      <c r="H197">
        <v>1.6105704401348446E-2</v>
      </c>
      <c r="I197">
        <v>1.4964414513998756E-2</v>
      </c>
      <c r="J197">
        <v>1.3908835221206936E-2</v>
      </c>
      <c r="K197">
        <v>1.3192840626859813E-2</v>
      </c>
      <c r="L197">
        <v>1.270869345924372E-2</v>
      </c>
      <c r="M197">
        <v>1.2209823953687944E-2</v>
      </c>
      <c r="N197">
        <v>1.1660980331400735E-2</v>
      </c>
    </row>
    <row r="198" spans="1:14">
      <c r="A198">
        <v>7</v>
      </c>
      <c r="B198">
        <v>8.2659539199856885E-2</v>
      </c>
      <c r="C198">
        <v>4.4308348459743283E-2</v>
      </c>
      <c r="D198">
        <v>3.3139416847967305E-2</v>
      </c>
      <c r="E198">
        <v>2.6551622093280564E-2</v>
      </c>
      <c r="F198">
        <v>2.2774822067275418E-2</v>
      </c>
      <c r="G198">
        <v>2.0783457901126064E-2</v>
      </c>
      <c r="H198">
        <v>1.8814745547482508E-2</v>
      </c>
      <c r="I198">
        <v>1.748516672570102E-2</v>
      </c>
      <c r="J198">
        <v>1.6255226575861498E-2</v>
      </c>
      <c r="K198">
        <v>1.5451197066131428E-2</v>
      </c>
      <c r="L198">
        <v>1.4962070676030725E-2</v>
      </c>
      <c r="M198">
        <v>1.4225408821865584E-2</v>
      </c>
      <c r="N198">
        <v>1.3516047570516252E-2</v>
      </c>
    </row>
    <row r="199" spans="1:14">
      <c r="A199">
        <v>8</v>
      </c>
      <c r="B199">
        <v>9.3349633417624409E-2</v>
      </c>
      <c r="C199">
        <v>5.0533174965080682E-2</v>
      </c>
      <c r="D199">
        <v>3.8242091869589351E-2</v>
      </c>
      <c r="E199">
        <v>3.0535416339720605E-2</v>
      </c>
      <c r="F199">
        <v>2.603428404637426E-2</v>
      </c>
      <c r="G199">
        <v>2.3829545492936983E-2</v>
      </c>
      <c r="H199">
        <v>2.1604398454449038E-2</v>
      </c>
      <c r="I199">
        <v>2.0046329248364855E-2</v>
      </c>
      <c r="J199">
        <v>1.8735017781481685E-2</v>
      </c>
      <c r="K199">
        <v>1.7748938117193268E-2</v>
      </c>
      <c r="L199">
        <v>1.7041932174917489E-2</v>
      </c>
      <c r="M199">
        <v>1.6279239131508666E-2</v>
      </c>
      <c r="N199">
        <v>1.5563533929443591E-2</v>
      </c>
    </row>
    <row r="200" spans="1:14">
      <c r="A200">
        <v>9</v>
      </c>
      <c r="B200">
        <v>0.10470860088921771</v>
      </c>
      <c r="C200">
        <v>5.7326485138941896E-2</v>
      </c>
      <c r="D200">
        <v>4.2765182038038897E-2</v>
      </c>
      <c r="E200">
        <v>3.4668358568782427E-2</v>
      </c>
      <c r="F200">
        <v>2.9567304372470821E-2</v>
      </c>
      <c r="G200">
        <v>2.6538234296350154E-2</v>
      </c>
      <c r="H200">
        <v>2.4418112124519675E-2</v>
      </c>
      <c r="I200">
        <v>2.2653367371145129E-2</v>
      </c>
      <c r="J200">
        <v>2.1075866769357399E-2</v>
      </c>
      <c r="K200">
        <v>1.9901725009375971E-2</v>
      </c>
      <c r="L200">
        <v>1.9156781389271228E-2</v>
      </c>
      <c r="M200">
        <v>1.8240725299748208E-2</v>
      </c>
      <c r="N200">
        <v>1.7447122936440365E-2</v>
      </c>
    </row>
    <row r="201" spans="1:14">
      <c r="A201">
        <v>10</v>
      </c>
      <c r="B201">
        <v>0.11484103563197055</v>
      </c>
      <c r="C201">
        <v>6.3843750924221274E-2</v>
      </c>
      <c r="D201">
        <v>4.7462737974382462E-2</v>
      </c>
      <c r="E201">
        <v>3.8823245414034327E-2</v>
      </c>
      <c r="F201">
        <v>3.2893685655919658E-2</v>
      </c>
      <c r="G201">
        <v>2.9713664062882384E-2</v>
      </c>
      <c r="H201">
        <v>2.7064887042200822E-2</v>
      </c>
      <c r="I201">
        <v>2.5255441067883324E-2</v>
      </c>
      <c r="J201">
        <v>2.347127655312297E-2</v>
      </c>
      <c r="K201">
        <v>2.2282867172470609E-2</v>
      </c>
      <c r="L201">
        <v>2.137852215224241E-2</v>
      </c>
      <c r="M201">
        <v>2.0273800939837924E-2</v>
      </c>
      <c r="N201">
        <v>1.9471918550996233E-2</v>
      </c>
    </row>
    <row r="202" spans="1:14">
      <c r="A202">
        <v>11</v>
      </c>
      <c r="B202">
        <v>0.12640486734875067</v>
      </c>
      <c r="C202">
        <v>7.019160682850617E-2</v>
      </c>
      <c r="D202">
        <v>5.2623139765785622E-2</v>
      </c>
      <c r="E202">
        <v>4.2567843963796877E-2</v>
      </c>
      <c r="F202">
        <v>3.624248872564946E-2</v>
      </c>
      <c r="G202">
        <v>3.2649229784916682E-2</v>
      </c>
      <c r="H202">
        <v>2.9889295347436437E-2</v>
      </c>
      <c r="I202">
        <v>2.768130007569879E-2</v>
      </c>
      <c r="J202">
        <v>2.5749909740886597E-2</v>
      </c>
      <c r="K202">
        <v>2.4480689285896966E-2</v>
      </c>
      <c r="L202">
        <v>2.3450057253961504E-2</v>
      </c>
      <c r="M202">
        <v>2.2339328347226208E-2</v>
      </c>
      <c r="N202">
        <v>2.1513155078359426E-2</v>
      </c>
    </row>
    <row r="203" spans="1:14">
      <c r="A203">
        <v>12</v>
      </c>
      <c r="B203">
        <v>0.13651461000050752</v>
      </c>
      <c r="C203">
        <v>7.6318069698371099E-2</v>
      </c>
      <c r="D203">
        <v>5.7657371270407425E-2</v>
      </c>
      <c r="E203">
        <v>4.6530941542420878E-2</v>
      </c>
      <c r="F203">
        <v>3.9741160624456123E-2</v>
      </c>
      <c r="G203">
        <v>3.5776737240105314E-2</v>
      </c>
      <c r="H203">
        <v>3.2736516117400895E-2</v>
      </c>
      <c r="I203">
        <v>3.0287106089147253E-2</v>
      </c>
      <c r="J203">
        <v>2.8161260507374174E-2</v>
      </c>
      <c r="K203">
        <v>2.663504058548833E-2</v>
      </c>
      <c r="L203">
        <v>2.5544495394192932E-2</v>
      </c>
      <c r="M203">
        <v>2.4433124833643315E-2</v>
      </c>
      <c r="N203">
        <v>2.3445916686953856E-2</v>
      </c>
    </row>
    <row r="204" spans="1:14">
      <c r="A204">
        <v>13</v>
      </c>
      <c r="B204">
        <v>0.14680585265664475</v>
      </c>
      <c r="C204">
        <v>8.2913625398855564E-2</v>
      </c>
      <c r="D204">
        <v>6.2413145707051025E-2</v>
      </c>
      <c r="E204">
        <v>5.051267804316241E-2</v>
      </c>
      <c r="F204">
        <v>4.3021194882091822E-2</v>
      </c>
      <c r="G204">
        <v>3.9059919432514148E-2</v>
      </c>
      <c r="H204">
        <v>3.5594723390566733E-2</v>
      </c>
      <c r="I204">
        <v>3.2932864228879338E-2</v>
      </c>
      <c r="J204">
        <v>3.0618451521596746E-2</v>
      </c>
      <c r="K204">
        <v>2.8966433158288212E-2</v>
      </c>
      <c r="L204">
        <v>2.7769137300445838E-2</v>
      </c>
      <c r="M204">
        <v>2.63986467397079E-2</v>
      </c>
      <c r="N204">
        <v>2.5482810092764919E-2</v>
      </c>
    </row>
    <row r="205" spans="1:14">
      <c r="A205">
        <v>14</v>
      </c>
      <c r="B205">
        <v>0.15743077757749468</v>
      </c>
      <c r="C205">
        <v>8.870939837696272E-2</v>
      </c>
      <c r="D205">
        <v>6.7583599939137956E-2</v>
      </c>
      <c r="E205">
        <v>5.4595310967822427E-2</v>
      </c>
      <c r="F205">
        <v>4.660305226361787E-2</v>
      </c>
      <c r="G205">
        <v>4.2075327057381227E-2</v>
      </c>
      <c r="H205">
        <v>3.8732003606856247E-2</v>
      </c>
      <c r="I205">
        <v>3.5547844087212802E-2</v>
      </c>
      <c r="J205">
        <v>3.3205794228693915E-2</v>
      </c>
      <c r="K205">
        <v>3.1388953511096662E-2</v>
      </c>
      <c r="L205">
        <v>2.9925976103814152E-2</v>
      </c>
      <c r="M205">
        <v>2.8468198153578348E-2</v>
      </c>
      <c r="N205">
        <v>2.7494336286948869E-2</v>
      </c>
    </row>
    <row r="206" spans="1:14">
      <c r="A206">
        <v>15</v>
      </c>
      <c r="B206">
        <v>0.16801277965202993</v>
      </c>
      <c r="C206">
        <v>9.5235591975541475E-2</v>
      </c>
      <c r="D206">
        <v>7.2124108966182807E-2</v>
      </c>
      <c r="E206">
        <v>5.8573549291315426E-2</v>
      </c>
      <c r="F206">
        <v>5.0083615664689302E-2</v>
      </c>
      <c r="G206">
        <v>4.524064815551352E-2</v>
      </c>
      <c r="H206">
        <v>4.1498509851631844E-2</v>
      </c>
      <c r="I206">
        <v>3.8330114649935965E-2</v>
      </c>
      <c r="J206">
        <v>3.5972189834010987E-2</v>
      </c>
      <c r="K206">
        <v>3.3843853452968635E-2</v>
      </c>
      <c r="L206">
        <v>3.2439210334648451E-2</v>
      </c>
      <c r="M206">
        <v>3.0653747429169442E-2</v>
      </c>
      <c r="N206">
        <v>2.9535848392948292E-2</v>
      </c>
    </row>
    <row r="207" spans="1:14">
      <c r="A207">
        <v>16</v>
      </c>
      <c r="B207">
        <v>0.17852980022642576</v>
      </c>
      <c r="C207">
        <v>0.10181139779565515</v>
      </c>
      <c r="D207">
        <v>7.7080031688229661E-2</v>
      </c>
      <c r="E207">
        <v>6.2492303547273469E-2</v>
      </c>
      <c r="F207">
        <v>5.3607145614496754E-2</v>
      </c>
      <c r="G207">
        <v>4.8152630788404129E-2</v>
      </c>
      <c r="H207">
        <v>4.4359744193245058E-2</v>
      </c>
      <c r="I207">
        <v>4.0847699242201232E-2</v>
      </c>
      <c r="J207">
        <v>3.8519528651750602E-2</v>
      </c>
      <c r="K207">
        <v>3.6328636731630448E-2</v>
      </c>
      <c r="L207">
        <v>3.4654033271274726E-2</v>
      </c>
      <c r="M207">
        <v>3.2941253856955725E-2</v>
      </c>
      <c r="N207">
        <v>3.1818815330770717E-2</v>
      </c>
    </row>
    <row r="208" spans="1:14">
      <c r="A208">
        <v>17</v>
      </c>
      <c r="B208">
        <v>0.18908996689196997</v>
      </c>
      <c r="C208">
        <v>0.10759189114434814</v>
      </c>
      <c r="D208">
        <v>8.1849298598586556E-2</v>
      </c>
      <c r="E208">
        <v>6.6810071428873893E-2</v>
      </c>
      <c r="F208">
        <v>5.7164321415921975E-2</v>
      </c>
      <c r="G208">
        <v>5.1168639508399699E-2</v>
      </c>
      <c r="H208">
        <v>4.7204494970530572E-2</v>
      </c>
      <c r="I208">
        <v>4.3392737145110667E-2</v>
      </c>
      <c r="J208">
        <v>4.1007347252864895E-2</v>
      </c>
      <c r="K208">
        <v>3.8715224476060961E-2</v>
      </c>
      <c r="L208">
        <v>3.7057194098098524E-2</v>
      </c>
      <c r="M208">
        <v>3.5115962178337741E-2</v>
      </c>
      <c r="N208">
        <v>3.383252273857526E-2</v>
      </c>
    </row>
    <row r="209" spans="1:14">
      <c r="A209">
        <v>18</v>
      </c>
      <c r="B209">
        <v>0.19915092096165871</v>
      </c>
      <c r="C209">
        <v>0.11379547880930477</v>
      </c>
      <c r="D209">
        <v>8.6887634368932501E-2</v>
      </c>
      <c r="E209">
        <v>7.0862554870460615E-2</v>
      </c>
      <c r="F209">
        <v>6.0861765695782298E-2</v>
      </c>
      <c r="G209">
        <v>5.4258695666619318E-2</v>
      </c>
      <c r="H209">
        <v>4.9906326051164789E-2</v>
      </c>
      <c r="I209">
        <v>4.5958243687759075E-2</v>
      </c>
      <c r="J209">
        <v>4.3336964431579576E-2</v>
      </c>
      <c r="K209">
        <v>4.103553977975239E-2</v>
      </c>
      <c r="L209">
        <v>3.9236388969525512E-2</v>
      </c>
      <c r="M209">
        <v>3.7214726922553586E-2</v>
      </c>
      <c r="N209">
        <v>3.5799323544725078E-2</v>
      </c>
    </row>
    <row r="210" spans="1:14">
      <c r="A210">
        <v>19</v>
      </c>
      <c r="B210">
        <v>0.20893206458097524</v>
      </c>
      <c r="C210">
        <v>0.11993392761809554</v>
      </c>
      <c r="D210">
        <v>9.168372454893986E-2</v>
      </c>
      <c r="E210">
        <v>7.5033755359620452E-2</v>
      </c>
      <c r="F210">
        <v>6.4497150904975362E-2</v>
      </c>
      <c r="G210">
        <v>5.7465691342640124E-2</v>
      </c>
      <c r="H210">
        <v>5.2675531204012457E-2</v>
      </c>
      <c r="I210">
        <v>4.8465484444213586E-2</v>
      </c>
      <c r="J210">
        <v>4.5712664390386216E-2</v>
      </c>
      <c r="K210">
        <v>4.3392737145110667E-2</v>
      </c>
      <c r="L210">
        <v>4.1597834861875398E-2</v>
      </c>
      <c r="M210">
        <v>3.9383979594400639E-2</v>
      </c>
      <c r="N210">
        <v>3.8009347398161274E-2</v>
      </c>
    </row>
    <row r="211" spans="1:14">
      <c r="A211">
        <v>20</v>
      </c>
      <c r="B211">
        <v>0.21875085469390465</v>
      </c>
      <c r="C211">
        <v>0.12690052262088855</v>
      </c>
      <c r="D211">
        <v>9.6706456226007154E-2</v>
      </c>
      <c r="E211">
        <v>7.9321386948494124E-2</v>
      </c>
      <c r="F211">
        <v>6.7987338878988224E-2</v>
      </c>
      <c r="G211">
        <v>6.0610546041221028E-2</v>
      </c>
      <c r="H211">
        <v>5.5691523961592264E-2</v>
      </c>
      <c r="I211">
        <v>5.1171697703410984E-2</v>
      </c>
      <c r="J211">
        <v>4.8057508262143556E-2</v>
      </c>
      <c r="K211">
        <v>4.5595660012912972E-2</v>
      </c>
      <c r="L211">
        <v>4.378633116092169E-2</v>
      </c>
      <c r="M211">
        <v>4.1602963554251783E-2</v>
      </c>
      <c r="N211">
        <v>4.0074036373933551E-2</v>
      </c>
    </row>
    <row r="212" spans="1:14">
      <c r="A212">
        <v>21</v>
      </c>
      <c r="B212">
        <v>0.22896725621281566</v>
      </c>
      <c r="C212">
        <v>0.13334248290186926</v>
      </c>
      <c r="D212">
        <v>0.1016242355389112</v>
      </c>
      <c r="E212">
        <v>8.381883753996637E-2</v>
      </c>
      <c r="F212">
        <v>7.1491885038070579E-2</v>
      </c>
      <c r="G212">
        <v>6.4021681364944114E-2</v>
      </c>
      <c r="H212">
        <v>5.8595135444677142E-2</v>
      </c>
      <c r="I212">
        <v>5.4044572677681306E-2</v>
      </c>
      <c r="J212">
        <v>5.0621902114916677E-2</v>
      </c>
      <c r="K212">
        <v>4.7957949783124523E-2</v>
      </c>
      <c r="L212">
        <v>4.5986316235725085E-2</v>
      </c>
      <c r="M212">
        <v>4.3730560186614371E-2</v>
      </c>
      <c r="N212">
        <v>4.2206511654760977E-2</v>
      </c>
    </row>
    <row r="213" spans="1:14">
      <c r="A213">
        <v>22</v>
      </c>
      <c r="B213">
        <v>0.2391849349872166</v>
      </c>
      <c r="C213">
        <v>0.14005907580833279</v>
      </c>
      <c r="D213">
        <v>0.10627703015316341</v>
      </c>
      <c r="E213">
        <v>8.7742237749290963E-2</v>
      </c>
      <c r="F213">
        <v>7.513070913123257E-2</v>
      </c>
      <c r="G213">
        <v>6.7429828171387485E-2</v>
      </c>
      <c r="H213">
        <v>6.1628844139546619E-2</v>
      </c>
      <c r="I213">
        <v>5.6782684322460752E-2</v>
      </c>
      <c r="J213">
        <v>5.3341990611555846E-2</v>
      </c>
      <c r="K213">
        <v>5.0389325406814768E-2</v>
      </c>
      <c r="L213">
        <v>4.8317021123925628E-2</v>
      </c>
      <c r="M213">
        <v>4.588187411060634E-2</v>
      </c>
      <c r="N213">
        <v>4.4263475787865797E-2</v>
      </c>
    </row>
    <row r="214" spans="1:14">
      <c r="A214">
        <v>23</v>
      </c>
      <c r="B214">
        <v>0.24836120280662283</v>
      </c>
      <c r="C214">
        <v>0.14629954197111236</v>
      </c>
      <c r="D214">
        <v>0.11090526457065752</v>
      </c>
      <c r="E214">
        <v>9.2052352395672263E-2</v>
      </c>
      <c r="F214">
        <v>7.8867476775093731E-2</v>
      </c>
      <c r="G214">
        <v>7.0300176599418049E-2</v>
      </c>
      <c r="H214">
        <v>6.4624329609750619E-2</v>
      </c>
      <c r="I214">
        <v>5.9574105700358614E-2</v>
      </c>
      <c r="J214">
        <v>5.5943171290647319E-2</v>
      </c>
      <c r="K214">
        <v>5.290626663196301E-2</v>
      </c>
      <c r="L214">
        <v>5.0667281736719381E-2</v>
      </c>
      <c r="M214">
        <v>4.8152630788404129E-2</v>
      </c>
      <c r="N214">
        <v>4.6546211685402565E-2</v>
      </c>
    </row>
    <row r="215" spans="1:14">
      <c r="A215">
        <v>24</v>
      </c>
      <c r="B215">
        <v>0.25789699803753324</v>
      </c>
      <c r="C215">
        <v>0.15286726724770686</v>
      </c>
      <c r="D215">
        <v>0.11560264084401262</v>
      </c>
      <c r="E215">
        <v>9.6313728620808253E-2</v>
      </c>
      <c r="F215">
        <v>8.2688514552412815E-2</v>
      </c>
      <c r="G215">
        <v>7.3425162417397494E-2</v>
      </c>
      <c r="H215">
        <v>6.7814584450195517E-2</v>
      </c>
      <c r="I215">
        <v>6.2427845511795685E-2</v>
      </c>
      <c r="J215">
        <v>5.8425411118422046E-2</v>
      </c>
      <c r="K215">
        <v>5.5524913276472451E-2</v>
      </c>
      <c r="L215">
        <v>5.3040918085432681E-2</v>
      </c>
      <c r="M215">
        <v>5.0267044751017176E-2</v>
      </c>
      <c r="N215">
        <v>4.8582640358767151E-2</v>
      </c>
    </row>
    <row r="216" spans="1:14">
      <c r="A216">
        <v>25</v>
      </c>
      <c r="B216">
        <v>0.26743040803861756</v>
      </c>
      <c r="C216">
        <v>0.15887101359179409</v>
      </c>
      <c r="D216">
        <v>0.12023507424981128</v>
      </c>
      <c r="E216">
        <v>0.10054530424721329</v>
      </c>
      <c r="F216">
        <v>8.6266526628085954E-2</v>
      </c>
      <c r="G216">
        <v>7.6926289795901839E-2</v>
      </c>
      <c r="H216">
        <v>7.0343854044106688E-2</v>
      </c>
      <c r="I216">
        <v>6.5078375765079244E-2</v>
      </c>
      <c r="J216">
        <v>6.1066114866077929E-2</v>
      </c>
      <c r="K216">
        <v>5.7947362298270653E-2</v>
      </c>
      <c r="L216">
        <v>5.5462566393593475E-2</v>
      </c>
      <c r="M216">
        <v>5.2525249021469461E-2</v>
      </c>
      <c r="N216">
        <v>5.0781958573211092E-2</v>
      </c>
    </row>
    <row r="217" spans="1:14">
      <c r="A217">
        <v>26</v>
      </c>
      <c r="B217">
        <v>0.27816311415727751</v>
      </c>
      <c r="C217">
        <v>0.16511965452876676</v>
      </c>
      <c r="D217">
        <v>0.12566779819928128</v>
      </c>
      <c r="E217">
        <v>0.10460418073770822</v>
      </c>
      <c r="F217">
        <v>8.9940254965146127E-2</v>
      </c>
      <c r="G217">
        <v>8.0274881726651509E-2</v>
      </c>
      <c r="H217">
        <v>7.3421010945629667E-2</v>
      </c>
      <c r="I217">
        <v>6.8023847638458396E-2</v>
      </c>
      <c r="J217">
        <v>6.3661234948384368E-2</v>
      </c>
      <c r="K217">
        <v>6.0503291133989986E-2</v>
      </c>
      <c r="L217">
        <v>5.7695558726455043E-2</v>
      </c>
      <c r="M217">
        <v>5.4959259322390659E-2</v>
      </c>
      <c r="N217">
        <v>5.2974823604924087E-2</v>
      </c>
    </row>
    <row r="218" spans="1:14">
      <c r="A218">
        <v>27</v>
      </c>
      <c r="B218">
        <v>0.28716590747425963</v>
      </c>
      <c r="C218">
        <v>0.17170790320112678</v>
      </c>
      <c r="D218">
        <v>0.13078249750220566</v>
      </c>
      <c r="E218">
        <v>0.10863950905724182</v>
      </c>
      <c r="F218">
        <v>9.3879339751549731E-2</v>
      </c>
      <c r="G218">
        <v>8.372365479641071E-2</v>
      </c>
      <c r="H218">
        <v>7.6612794649052435E-2</v>
      </c>
      <c r="I218">
        <v>7.0510493549302236E-2</v>
      </c>
      <c r="J218">
        <v>6.636887546527781E-2</v>
      </c>
      <c r="K218">
        <v>6.3125856280874817E-2</v>
      </c>
      <c r="L218">
        <v>6.0092379469708829E-2</v>
      </c>
      <c r="M218">
        <v>5.7223139263489729E-2</v>
      </c>
      <c r="N218">
        <v>5.5256866013140546E-2</v>
      </c>
    </row>
    <row r="219" spans="1:14">
      <c r="A219">
        <v>28</v>
      </c>
      <c r="B219">
        <v>0.29637005148665124</v>
      </c>
      <c r="C219">
        <v>0.1783347814075387</v>
      </c>
      <c r="D219">
        <v>0.13585737939832035</v>
      </c>
      <c r="E219">
        <v>0.1125322428349617</v>
      </c>
      <c r="F219">
        <v>9.755820769961171E-2</v>
      </c>
      <c r="G219">
        <v>8.7040588957161505E-2</v>
      </c>
      <c r="H219">
        <v>7.9870350512644961E-2</v>
      </c>
      <c r="I219">
        <v>7.3367292239098741E-2</v>
      </c>
      <c r="J219">
        <v>6.8959139634958949E-2</v>
      </c>
      <c r="K219">
        <v>6.5589007111542197E-2</v>
      </c>
      <c r="L219">
        <v>6.282289703300907E-2</v>
      </c>
      <c r="M219">
        <v>5.9498691447835747E-2</v>
      </c>
      <c r="N219">
        <v>5.7306824466531021E-2</v>
      </c>
    </row>
    <row r="220" spans="1:14">
      <c r="A220">
        <v>29</v>
      </c>
      <c r="B220">
        <v>0.30650225969093126</v>
      </c>
      <c r="C220">
        <v>0.18481258957027508</v>
      </c>
      <c r="D220">
        <v>0.14063178403180956</v>
      </c>
      <c r="E220">
        <v>0.11682477717044963</v>
      </c>
      <c r="F220">
        <v>0.10129367193987047</v>
      </c>
      <c r="G220">
        <v>9.0352264540868546E-2</v>
      </c>
      <c r="H220">
        <v>8.2967261293729055E-2</v>
      </c>
      <c r="I220">
        <v>7.6131696890655812E-2</v>
      </c>
      <c r="J220">
        <v>7.1440232045251559E-2</v>
      </c>
      <c r="K220">
        <v>6.8165648714724567E-2</v>
      </c>
      <c r="L220">
        <v>6.5165478034913793E-2</v>
      </c>
      <c r="M220">
        <v>6.1921003529868873E-2</v>
      </c>
      <c r="N220">
        <v>5.9481555640020889E-2</v>
      </c>
    </row>
    <row r="221" spans="1:14">
      <c r="A221">
        <v>30</v>
      </c>
      <c r="B221">
        <v>0.31583863263538198</v>
      </c>
      <c r="C221">
        <v>0.19156283616988998</v>
      </c>
      <c r="D221">
        <v>0.14572312211088956</v>
      </c>
      <c r="E221">
        <v>0.12070184071637202</v>
      </c>
      <c r="F221">
        <v>0.10488044164331811</v>
      </c>
      <c r="G221">
        <v>9.3805193270038209E-2</v>
      </c>
      <c r="H221">
        <v>8.6168406982308363E-2</v>
      </c>
      <c r="I221">
        <v>7.9216684628782064E-2</v>
      </c>
      <c r="J221">
        <v>7.4146588521570495E-2</v>
      </c>
      <c r="K221">
        <v>7.0518353486981405E-2</v>
      </c>
      <c r="L221">
        <v>6.767089412716723E-2</v>
      </c>
      <c r="M221">
        <v>6.4291094360638401E-2</v>
      </c>
      <c r="N221">
        <v>6.1932740734863552E-2</v>
      </c>
    </row>
    <row r="222" spans="1:14">
      <c r="A222">
        <v>31</v>
      </c>
      <c r="B222">
        <v>0.32570025263680019</v>
      </c>
      <c r="C222">
        <v>0.19797369485632432</v>
      </c>
      <c r="D222">
        <v>0.15057120493298673</v>
      </c>
      <c r="E222">
        <v>0.12547495456842367</v>
      </c>
      <c r="F222">
        <v>0.10855372356210825</v>
      </c>
      <c r="G222">
        <v>9.7299908750828432E-2</v>
      </c>
      <c r="H222">
        <v>8.9270884889952537E-2</v>
      </c>
      <c r="I222">
        <v>8.2212799878285392E-2</v>
      </c>
      <c r="J222">
        <v>7.6908562764598426E-2</v>
      </c>
      <c r="K222">
        <v>7.305771975047759E-2</v>
      </c>
      <c r="L222">
        <v>7.002593386600113E-2</v>
      </c>
      <c r="M222">
        <v>6.6798678415570398E-2</v>
      </c>
      <c r="N222">
        <v>6.425173940898074E-2</v>
      </c>
    </row>
    <row r="223" spans="1:14">
      <c r="A223">
        <v>32</v>
      </c>
      <c r="B223">
        <v>0.33475570456003234</v>
      </c>
      <c r="C223">
        <v>0.20417046166941022</v>
      </c>
      <c r="D223">
        <v>0.15552867153250807</v>
      </c>
      <c r="E223">
        <v>0.12940718039799348</v>
      </c>
      <c r="F223">
        <v>0.11220066379379712</v>
      </c>
      <c r="G223">
        <v>0.10060287916944002</v>
      </c>
      <c r="H223">
        <v>9.2492269877858829E-2</v>
      </c>
      <c r="I223">
        <v>8.5177916781600929E-2</v>
      </c>
      <c r="J223">
        <v>7.9738461562808866E-2</v>
      </c>
      <c r="K223">
        <v>7.547118674631674E-2</v>
      </c>
      <c r="L223">
        <v>7.2505366637001148E-2</v>
      </c>
      <c r="M223">
        <v>6.9059298102007463E-2</v>
      </c>
      <c r="N223">
        <v>6.6757808723473436E-2</v>
      </c>
    </row>
    <row r="224" spans="1:14">
      <c r="A224">
        <v>33</v>
      </c>
      <c r="B224">
        <v>0.34384185205777718</v>
      </c>
      <c r="C224">
        <v>0.21054189627636208</v>
      </c>
      <c r="D224">
        <v>0.16005588727515047</v>
      </c>
      <c r="E224">
        <v>0.13344792324333399</v>
      </c>
      <c r="F224">
        <v>0.11599078281924592</v>
      </c>
      <c r="G224">
        <v>0.10400398572053039</v>
      </c>
      <c r="H224">
        <v>9.570614132426955E-2</v>
      </c>
      <c r="I224">
        <v>8.8106960635667919E-2</v>
      </c>
      <c r="J224">
        <v>8.2526752250889221E-2</v>
      </c>
      <c r="K224">
        <v>7.8055205547528844E-2</v>
      </c>
      <c r="L224">
        <v>7.5031539185080084E-2</v>
      </c>
      <c r="M224">
        <v>7.1491350075964577E-2</v>
      </c>
      <c r="N224">
        <v>6.9036517618028537E-2</v>
      </c>
    </row>
    <row r="225" spans="1:14">
      <c r="A225">
        <v>34</v>
      </c>
      <c r="B225">
        <v>0.35317866912851953</v>
      </c>
      <c r="C225">
        <v>0.2172890213737774</v>
      </c>
      <c r="D225">
        <v>0.16532338752565298</v>
      </c>
      <c r="E225">
        <v>0.13773243121379</v>
      </c>
      <c r="F225">
        <v>0.11965997153621619</v>
      </c>
      <c r="G225">
        <v>0.10745685038633251</v>
      </c>
      <c r="H225">
        <v>9.8942323173368693E-2</v>
      </c>
      <c r="I225">
        <v>9.1015860886606015E-2</v>
      </c>
      <c r="J225">
        <v>8.5459233942394505E-2</v>
      </c>
      <c r="K225">
        <v>8.0669557438773382E-2</v>
      </c>
      <c r="L225">
        <v>7.7506007486015674E-2</v>
      </c>
      <c r="M225">
        <v>7.4073090474953265E-2</v>
      </c>
      <c r="N225">
        <v>7.145298506338689E-2</v>
      </c>
    </row>
    <row r="226" spans="1:14">
      <c r="A226">
        <v>35</v>
      </c>
      <c r="B226">
        <v>0.36205131280199127</v>
      </c>
      <c r="C226">
        <v>0.2237503932556475</v>
      </c>
      <c r="D226">
        <v>0.17057072436767085</v>
      </c>
      <c r="E226">
        <v>0.14203738861453322</v>
      </c>
      <c r="F226">
        <v>0.1236245390548226</v>
      </c>
      <c r="G226">
        <v>0.1106717764062695</v>
      </c>
      <c r="H226">
        <v>0.10230557980010449</v>
      </c>
      <c r="I226">
        <v>9.4007812308798386E-2</v>
      </c>
      <c r="J226">
        <v>8.827377564360267E-2</v>
      </c>
      <c r="K226">
        <v>8.3422573979765227E-2</v>
      </c>
      <c r="L226">
        <v>8.0068001278476436E-2</v>
      </c>
      <c r="M226">
        <v>7.6342823539293031E-2</v>
      </c>
      <c r="N226">
        <v>7.3885730192842197E-2</v>
      </c>
    </row>
    <row r="227" spans="1:14">
      <c r="A227">
        <v>36</v>
      </c>
      <c r="B227">
        <v>0.37116593607958864</v>
      </c>
      <c r="C227">
        <v>0.23046214260718606</v>
      </c>
      <c r="D227">
        <v>0.175530200111916</v>
      </c>
      <c r="E227">
        <v>0.14641294976747546</v>
      </c>
      <c r="F227">
        <v>0.1274963516649692</v>
      </c>
      <c r="G227">
        <v>0.11399645950751608</v>
      </c>
      <c r="H227">
        <v>0.10549925144135483</v>
      </c>
      <c r="I227">
        <v>9.7192206984606649E-2</v>
      </c>
      <c r="J227">
        <v>9.1130261176471231E-2</v>
      </c>
      <c r="K227">
        <v>8.6237360843711794E-2</v>
      </c>
      <c r="L227">
        <v>8.2789729027342607E-2</v>
      </c>
      <c r="M227">
        <v>7.8805405525666353E-2</v>
      </c>
      <c r="N227">
        <v>7.6063825684662231E-2</v>
      </c>
    </row>
    <row r="228" spans="1:14">
      <c r="A228">
        <v>37</v>
      </c>
      <c r="B228">
        <v>0.37993778047627136</v>
      </c>
      <c r="C228">
        <v>0.23710673677002372</v>
      </c>
      <c r="D228">
        <v>0.18102299909280434</v>
      </c>
      <c r="E228">
        <v>0.15063000195315684</v>
      </c>
      <c r="F228">
        <v>0.13129111734257176</v>
      </c>
      <c r="G228">
        <v>0.11771363103773234</v>
      </c>
      <c r="H228">
        <v>0.10852518715021404</v>
      </c>
      <c r="I228">
        <v>0.10053992284200695</v>
      </c>
      <c r="J228">
        <v>9.4043503371546752E-2</v>
      </c>
      <c r="K228">
        <v>8.8835635912875577E-2</v>
      </c>
      <c r="L228">
        <v>8.5518391280412998E-2</v>
      </c>
      <c r="M228">
        <v>8.1514990238678212E-2</v>
      </c>
      <c r="N228">
        <v>7.8431215148671282E-2</v>
      </c>
    </row>
    <row r="229" spans="1:14">
      <c r="A229">
        <v>38</v>
      </c>
      <c r="B229">
        <v>0.38833498724964466</v>
      </c>
      <c r="C229">
        <v>0.2439978510237012</v>
      </c>
      <c r="D229">
        <v>0.18624050535082831</v>
      </c>
      <c r="E229">
        <v>0.15496467611692674</v>
      </c>
      <c r="F229">
        <v>0.13511176893697829</v>
      </c>
      <c r="G229">
        <v>0.12101111945462086</v>
      </c>
      <c r="H229">
        <v>0.11155476999339048</v>
      </c>
      <c r="I229">
        <v>0.10354717599590849</v>
      </c>
      <c r="J229">
        <v>9.7036453445085991E-2</v>
      </c>
      <c r="K229">
        <v>9.1714061003944788E-2</v>
      </c>
      <c r="L229">
        <v>8.8121463167689915E-2</v>
      </c>
      <c r="M229">
        <v>8.4106550704113422E-2</v>
      </c>
      <c r="N229">
        <v>8.0967231945077114E-2</v>
      </c>
    </row>
    <row r="230" spans="1:14">
      <c r="A230">
        <v>39</v>
      </c>
      <c r="B230">
        <v>0.39717167987735491</v>
      </c>
      <c r="C230">
        <v>0.2504517551441055</v>
      </c>
      <c r="D230">
        <v>0.19136600439276244</v>
      </c>
      <c r="E230">
        <v>0.15912960888765143</v>
      </c>
      <c r="F230">
        <v>0.13888255682133693</v>
      </c>
      <c r="G230">
        <v>0.12438251446543017</v>
      </c>
      <c r="H230">
        <v>0.11456537994341483</v>
      </c>
      <c r="I230">
        <v>0.10655474240491966</v>
      </c>
      <c r="J230">
        <v>0.10011454599622858</v>
      </c>
      <c r="K230">
        <v>9.4627076075783662E-2</v>
      </c>
      <c r="L230">
        <v>9.0837314337826616E-2</v>
      </c>
      <c r="M230">
        <v>8.6659856083898035E-2</v>
      </c>
      <c r="N230">
        <v>8.3472350046710247E-2</v>
      </c>
    </row>
    <row r="231" spans="1:14">
      <c r="A231">
        <v>40</v>
      </c>
      <c r="B231">
        <v>0.40614448181488438</v>
      </c>
      <c r="C231">
        <v>0.25723761349756746</v>
      </c>
      <c r="D231">
        <v>0.19661984196899346</v>
      </c>
      <c r="E231">
        <v>0.16325584277623029</v>
      </c>
      <c r="F231">
        <v>0.14278910436990225</v>
      </c>
      <c r="G231">
        <v>0.12794307410316202</v>
      </c>
      <c r="H231">
        <v>0.1178040454530507</v>
      </c>
      <c r="I231">
        <v>0.10938171386100731</v>
      </c>
      <c r="J231">
        <v>0.10318081222009841</v>
      </c>
      <c r="K231">
        <v>9.7401252953390749E-2</v>
      </c>
      <c r="L231">
        <v>9.3537916612874514E-2</v>
      </c>
      <c r="M231">
        <v>8.9391839515192209E-2</v>
      </c>
      <c r="N231">
        <v>8.5917158476255168E-2</v>
      </c>
    </row>
    <row r="232" spans="1:14">
      <c r="A232">
        <v>41</v>
      </c>
      <c r="B232">
        <v>0.41564270853322888</v>
      </c>
      <c r="C232">
        <v>0.26375812352843986</v>
      </c>
      <c r="D232">
        <v>0.20167247216359657</v>
      </c>
      <c r="E232">
        <v>0.1675989658661759</v>
      </c>
      <c r="F232">
        <v>0.14638817358219824</v>
      </c>
      <c r="G232">
        <v>0.13158390788898311</v>
      </c>
      <c r="H232">
        <v>0.1209867584121806</v>
      </c>
      <c r="I232">
        <v>0.1121843486362603</v>
      </c>
      <c r="J232">
        <v>0.1060417620094245</v>
      </c>
      <c r="K232">
        <v>0.10053992284200695</v>
      </c>
      <c r="L232">
        <v>9.6277765858723122E-2</v>
      </c>
      <c r="M232">
        <v>9.2083136153265438E-2</v>
      </c>
      <c r="N232">
        <v>8.8555985081405539E-2</v>
      </c>
    </row>
    <row r="233" spans="1:14">
      <c r="A233">
        <v>42</v>
      </c>
      <c r="B233">
        <v>0.42516168483185618</v>
      </c>
      <c r="C233">
        <v>0.27019556543157608</v>
      </c>
      <c r="D233">
        <v>0.20675613462195502</v>
      </c>
      <c r="E233">
        <v>0.17219721854549813</v>
      </c>
      <c r="F233">
        <v>0.15034751049850945</v>
      </c>
      <c r="G233">
        <v>0.13497764736669463</v>
      </c>
      <c r="H233">
        <v>0.12432224295548273</v>
      </c>
      <c r="I233">
        <v>0.11512666504025371</v>
      </c>
      <c r="J233">
        <v>0.10878098659135095</v>
      </c>
      <c r="K233">
        <v>0.10344445635861182</v>
      </c>
      <c r="L233">
        <v>9.9145299013906465E-2</v>
      </c>
      <c r="M233">
        <v>9.4828122255337516E-2</v>
      </c>
      <c r="N233">
        <v>9.1243130196006661E-2</v>
      </c>
    </row>
    <row r="234" spans="1:14">
      <c r="A234">
        <v>43</v>
      </c>
      <c r="B234">
        <v>0.43383850746590474</v>
      </c>
      <c r="C234">
        <v>0.27704845306613418</v>
      </c>
      <c r="D234">
        <v>0.21176813023277655</v>
      </c>
      <c r="E234">
        <v>0.17684851159499382</v>
      </c>
      <c r="F234">
        <v>0.15420687007469247</v>
      </c>
      <c r="G234">
        <v>0.13843597990280876</v>
      </c>
      <c r="H234">
        <v>0.12744421041317858</v>
      </c>
      <c r="I234">
        <v>0.11809779244612788</v>
      </c>
      <c r="J234">
        <v>0.11171013367858207</v>
      </c>
      <c r="K234">
        <v>0.10619451341271548</v>
      </c>
      <c r="L234">
        <v>0.10199738107015573</v>
      </c>
      <c r="M234">
        <v>9.746548130874956E-2</v>
      </c>
      <c r="N234">
        <v>9.3917103796523391E-2</v>
      </c>
    </row>
    <row r="235" spans="1:14">
      <c r="A235">
        <v>44</v>
      </c>
      <c r="B235">
        <v>0.44304934789870248</v>
      </c>
      <c r="C235">
        <v>0.28359127767332676</v>
      </c>
      <c r="D235">
        <v>0.21748175882998569</v>
      </c>
      <c r="E235">
        <v>0.18188746352762517</v>
      </c>
      <c r="F235">
        <v>0.15816686064960653</v>
      </c>
      <c r="G235">
        <v>0.14217884880351775</v>
      </c>
      <c r="H235">
        <v>0.13071852418530983</v>
      </c>
      <c r="I235">
        <v>0.12118074159676084</v>
      </c>
      <c r="J235">
        <v>0.11458740224949708</v>
      </c>
      <c r="K235">
        <v>0.10889213733687671</v>
      </c>
      <c r="L235">
        <v>0.10467842473084596</v>
      </c>
      <c r="M235">
        <v>0.10023879558088027</v>
      </c>
      <c r="N235">
        <v>9.6472331899762065E-2</v>
      </c>
    </row>
    <row r="236" spans="1:14">
      <c r="A236">
        <v>45</v>
      </c>
      <c r="B236">
        <v>0.45236355552215579</v>
      </c>
      <c r="C236">
        <v>0.29050572291887905</v>
      </c>
      <c r="D236">
        <v>0.22281029698395211</v>
      </c>
      <c r="E236">
        <v>0.18646780370039695</v>
      </c>
      <c r="F236">
        <v>0.16195179595492926</v>
      </c>
      <c r="G236">
        <v>0.14581100189611598</v>
      </c>
      <c r="H236">
        <v>0.13389549893336733</v>
      </c>
      <c r="I236">
        <v>0.12428474883883769</v>
      </c>
      <c r="J236">
        <v>0.11744373242815637</v>
      </c>
      <c r="K236">
        <v>0.11170891447935853</v>
      </c>
      <c r="L236">
        <v>0.10738695401142896</v>
      </c>
      <c r="M236">
        <v>0.10300429145031083</v>
      </c>
      <c r="N236">
        <v>9.9063881359220174E-2</v>
      </c>
    </row>
    <row r="237" spans="1:14">
      <c r="A237">
        <v>46</v>
      </c>
      <c r="B237">
        <v>0.46121730258456239</v>
      </c>
      <c r="C237">
        <v>0.29750416204411934</v>
      </c>
      <c r="D237">
        <v>0.22803163252580291</v>
      </c>
      <c r="E237">
        <v>0.19103939028132663</v>
      </c>
      <c r="F237">
        <v>0.16589748152141195</v>
      </c>
      <c r="G237">
        <v>0.14942855305576255</v>
      </c>
      <c r="H237">
        <v>0.13725060887903456</v>
      </c>
      <c r="I237">
        <v>0.12731411496268391</v>
      </c>
      <c r="J237">
        <v>0.12043065091869753</v>
      </c>
      <c r="K237">
        <v>0.11451261099389151</v>
      </c>
      <c r="L237">
        <v>0.11030957868413999</v>
      </c>
      <c r="M237">
        <v>0.10566432244860011</v>
      </c>
      <c r="N237">
        <v>0.10190695776682844</v>
      </c>
    </row>
    <row r="238" spans="1:14">
      <c r="A238">
        <v>47</v>
      </c>
      <c r="B238">
        <v>0.46998739208500406</v>
      </c>
      <c r="C238">
        <v>0.30392260259743142</v>
      </c>
      <c r="D238">
        <v>0.23342645761605327</v>
      </c>
      <c r="E238">
        <v>0.19580080279701786</v>
      </c>
      <c r="F238">
        <v>0.16974583438694418</v>
      </c>
      <c r="G238">
        <v>0.15304419817931877</v>
      </c>
      <c r="H238">
        <v>0.14066152280159971</v>
      </c>
      <c r="I238">
        <v>0.13044340365527013</v>
      </c>
      <c r="J238">
        <v>0.12350855673805582</v>
      </c>
      <c r="K238">
        <v>0.11726773856774622</v>
      </c>
      <c r="L238">
        <v>0.11303851956525088</v>
      </c>
      <c r="M238">
        <v>0.1082809757547494</v>
      </c>
      <c r="N238">
        <v>0.10440122077374579</v>
      </c>
    </row>
    <row r="239" spans="1:14">
      <c r="A239">
        <v>48</v>
      </c>
      <c r="B239">
        <v>0.47941889505865415</v>
      </c>
      <c r="C239">
        <v>0.31025315381898488</v>
      </c>
      <c r="D239">
        <v>0.23897109316632656</v>
      </c>
      <c r="E239">
        <v>0.20047187851288711</v>
      </c>
      <c r="F239">
        <v>0.17404120358724073</v>
      </c>
      <c r="G239">
        <v>0.15677314319506014</v>
      </c>
      <c r="H239">
        <v>0.14432525588533388</v>
      </c>
      <c r="I239">
        <v>0.13356377065172315</v>
      </c>
      <c r="J239">
        <v>0.12646119706923287</v>
      </c>
      <c r="K239">
        <v>0.12005772096129862</v>
      </c>
      <c r="L239">
        <v>0.11579566003819412</v>
      </c>
      <c r="M239">
        <v>0.11113536309723589</v>
      </c>
      <c r="N239">
        <v>0.10705080533458748</v>
      </c>
    </row>
    <row r="240" spans="1:14">
      <c r="A240">
        <v>49</v>
      </c>
      <c r="B240">
        <v>0.48860493494013096</v>
      </c>
      <c r="C240">
        <v>0.31758654139973003</v>
      </c>
      <c r="D240">
        <v>0.24484631201345497</v>
      </c>
      <c r="E240">
        <v>0.20479405084863103</v>
      </c>
      <c r="F240">
        <v>0.178791394580222</v>
      </c>
      <c r="G240">
        <v>0.16065227871172125</v>
      </c>
      <c r="H240">
        <v>0.14785612540161033</v>
      </c>
      <c r="I240">
        <v>0.1367912219701457</v>
      </c>
      <c r="J240">
        <v>0.12932390239262198</v>
      </c>
      <c r="K240">
        <v>0.12303725591027606</v>
      </c>
      <c r="L240">
        <v>0.11846778279667995</v>
      </c>
      <c r="M240">
        <v>0.11381960470767137</v>
      </c>
      <c r="N240">
        <v>0.10983823643897803</v>
      </c>
    </row>
    <row r="241" spans="1:14">
      <c r="A241">
        <v>50</v>
      </c>
      <c r="B241">
        <v>0.49807166481689197</v>
      </c>
      <c r="C241">
        <v>0.32456085596584527</v>
      </c>
      <c r="D241">
        <v>0.25033743543966624</v>
      </c>
      <c r="E241">
        <v>0.20976738492596564</v>
      </c>
      <c r="F241">
        <v>0.18354735179188353</v>
      </c>
      <c r="G241">
        <v>0.16469524504323099</v>
      </c>
      <c r="H241">
        <v>0.1514812949312751</v>
      </c>
      <c r="I241">
        <v>0.14022180785142835</v>
      </c>
      <c r="J241">
        <v>0.13245777117659524</v>
      </c>
      <c r="K241">
        <v>0.12601068274673261</v>
      </c>
      <c r="L241">
        <v>0.12133608287830856</v>
      </c>
      <c r="M241">
        <v>0.11651515782855992</v>
      </c>
      <c r="N241">
        <v>0.1125965463729814</v>
      </c>
    </row>
    <row r="242" spans="1:14">
      <c r="A242">
        <v>51</v>
      </c>
      <c r="B242">
        <v>0.50625360053381641</v>
      </c>
      <c r="C242">
        <v>0.3312303188702248</v>
      </c>
      <c r="D242">
        <v>0.25616554265230645</v>
      </c>
      <c r="E242">
        <v>0.21451630126880397</v>
      </c>
      <c r="F242">
        <v>0.18775554109584502</v>
      </c>
      <c r="G242">
        <v>0.16842272442402598</v>
      </c>
      <c r="H242">
        <v>0.1550395552152781</v>
      </c>
      <c r="I242">
        <v>0.14361950368981252</v>
      </c>
      <c r="J242">
        <v>0.13568638703299005</v>
      </c>
      <c r="K242">
        <v>0.1288386856977089</v>
      </c>
      <c r="L242">
        <v>0.1242565895532408</v>
      </c>
      <c r="M242">
        <v>0.11912155780554416</v>
      </c>
      <c r="N242">
        <v>0.115293679619036</v>
      </c>
    </row>
    <row r="243" spans="1:14">
      <c r="A243">
        <v>52</v>
      </c>
      <c r="B243">
        <v>0.51563907861673675</v>
      </c>
      <c r="C243">
        <v>0.33778052139275622</v>
      </c>
      <c r="D243">
        <v>0.26194403961524437</v>
      </c>
      <c r="E243">
        <v>0.21925109182399058</v>
      </c>
      <c r="F243">
        <v>0.19194368823593583</v>
      </c>
      <c r="G243">
        <v>0.17259496056332091</v>
      </c>
      <c r="H243">
        <v>0.15876489848923761</v>
      </c>
      <c r="I243">
        <v>0.14699803484780166</v>
      </c>
      <c r="J243">
        <v>0.1388642101501491</v>
      </c>
      <c r="K243">
        <v>0.13180137477705037</v>
      </c>
      <c r="L243">
        <v>0.12712643744520391</v>
      </c>
      <c r="M243">
        <v>0.12208917863324263</v>
      </c>
      <c r="N243">
        <v>0.11784661443865688</v>
      </c>
    </row>
    <row r="244" spans="1:14">
      <c r="A244">
        <v>53</v>
      </c>
      <c r="B244">
        <v>0.5246248871489404</v>
      </c>
      <c r="C244">
        <v>0.34478367759962358</v>
      </c>
      <c r="D244">
        <v>0.267585434154399</v>
      </c>
      <c r="E244">
        <v>0.22369406004698919</v>
      </c>
      <c r="F244">
        <v>0.19597669037861593</v>
      </c>
      <c r="G244">
        <v>0.17619729438454027</v>
      </c>
      <c r="H244">
        <v>0.16248509998514618</v>
      </c>
      <c r="I244">
        <v>0.15072353266756425</v>
      </c>
      <c r="J244">
        <v>0.14197607950749022</v>
      </c>
      <c r="K244">
        <v>0.1350469405436453</v>
      </c>
      <c r="L244">
        <v>0.13008430459383594</v>
      </c>
      <c r="M244">
        <v>0.12498974758331623</v>
      </c>
      <c r="N244">
        <v>0.12059650832452268</v>
      </c>
    </row>
    <row r="245" spans="1:14">
      <c r="A245">
        <v>54</v>
      </c>
      <c r="B245">
        <v>0.53427818643669311</v>
      </c>
      <c r="C245">
        <v>0.35140115162830521</v>
      </c>
      <c r="D245">
        <v>0.27293910599290594</v>
      </c>
      <c r="E245">
        <v>0.2288637438228984</v>
      </c>
      <c r="F245">
        <v>0.20026506334299324</v>
      </c>
      <c r="G245">
        <v>0.18067922925593091</v>
      </c>
      <c r="H245">
        <v>0.16629665015250056</v>
      </c>
      <c r="I245">
        <v>0.15416510385632259</v>
      </c>
      <c r="J245">
        <v>0.1454059071627152</v>
      </c>
      <c r="K245">
        <v>0.13833866632125649</v>
      </c>
      <c r="L245">
        <v>0.13300439567379996</v>
      </c>
      <c r="M245">
        <v>0.12784718908245704</v>
      </c>
      <c r="N245">
        <v>0.12334602625924818</v>
      </c>
    </row>
    <row r="246" spans="1:14">
      <c r="A246">
        <v>55</v>
      </c>
      <c r="B246">
        <v>0.54283216154072733</v>
      </c>
      <c r="C246">
        <v>0.35857226535123338</v>
      </c>
      <c r="D246">
        <v>0.27862443997761766</v>
      </c>
      <c r="E246">
        <v>0.23431676627175682</v>
      </c>
      <c r="F246">
        <v>0.20445535684792926</v>
      </c>
      <c r="G246">
        <v>0.18523190930451783</v>
      </c>
      <c r="H246">
        <v>0.1700892252490849</v>
      </c>
      <c r="I246">
        <v>0.15781613233705474</v>
      </c>
      <c r="J246">
        <v>0.14912865975852801</v>
      </c>
      <c r="K246">
        <v>0.14147005520491668</v>
      </c>
      <c r="L246">
        <v>0.13628717730165796</v>
      </c>
      <c r="M246">
        <v>0.13075739144477147</v>
      </c>
      <c r="N246">
        <v>0.12639069179226081</v>
      </c>
    </row>
    <row r="247" spans="1:14">
      <c r="A247">
        <v>56</v>
      </c>
      <c r="B247">
        <v>0.55167453944889011</v>
      </c>
      <c r="C247">
        <v>0.36502522540956428</v>
      </c>
      <c r="D247">
        <v>0.28495554421420283</v>
      </c>
      <c r="E247">
        <v>0.23932886872493442</v>
      </c>
      <c r="F247">
        <v>0.20931424185185679</v>
      </c>
      <c r="G247">
        <v>0.1891193742528012</v>
      </c>
      <c r="H247">
        <v>0.17409808661487303</v>
      </c>
      <c r="I247">
        <v>0.16141924740588812</v>
      </c>
      <c r="J247">
        <v>0.15249178142913131</v>
      </c>
      <c r="K247">
        <v>0.14473720899652265</v>
      </c>
      <c r="L247">
        <v>0.13941088617001221</v>
      </c>
      <c r="M247">
        <v>0.13386891776712856</v>
      </c>
      <c r="N247">
        <v>0.12910060845654145</v>
      </c>
    </row>
    <row r="248" spans="1:14">
      <c r="A248">
        <v>57</v>
      </c>
      <c r="B248">
        <v>0.56080667917254567</v>
      </c>
      <c r="C248">
        <v>0.37215178330665638</v>
      </c>
      <c r="D248">
        <v>0.2913061257061571</v>
      </c>
      <c r="E248">
        <v>0.24482126396696213</v>
      </c>
      <c r="F248">
        <v>0.21423202793103063</v>
      </c>
      <c r="G248">
        <v>0.19299090279593709</v>
      </c>
      <c r="H248">
        <v>0.17798194777135676</v>
      </c>
      <c r="I248">
        <v>0.16519192743658506</v>
      </c>
      <c r="J248">
        <v>0.15594341302728934</v>
      </c>
      <c r="K248">
        <v>0.14826630647599351</v>
      </c>
      <c r="L248">
        <v>0.14240294591710426</v>
      </c>
      <c r="M248">
        <v>0.13685937214859317</v>
      </c>
      <c r="N248">
        <v>0.13207066178785232</v>
      </c>
    </row>
    <row r="249" spans="1:14">
      <c r="A249">
        <v>58</v>
      </c>
      <c r="B249">
        <v>0.57007862321729519</v>
      </c>
      <c r="C249">
        <v>0.37963739666002899</v>
      </c>
      <c r="D249">
        <v>0.29750052024413193</v>
      </c>
      <c r="E249">
        <v>0.24997105885790658</v>
      </c>
      <c r="F249">
        <v>0.21871550479060561</v>
      </c>
      <c r="G249">
        <v>0.1970581037901773</v>
      </c>
      <c r="H249">
        <v>0.18250114146223204</v>
      </c>
      <c r="I249">
        <v>0.16894590238978816</v>
      </c>
      <c r="J249">
        <v>0.15946265723971512</v>
      </c>
      <c r="K249">
        <v>0.1515592872015159</v>
      </c>
      <c r="L249">
        <v>0.14575389607125563</v>
      </c>
      <c r="M249">
        <v>0.14001805188935618</v>
      </c>
      <c r="N249">
        <v>0.13523863101632361</v>
      </c>
    </row>
    <row r="250" spans="1:14">
      <c r="A250">
        <v>59</v>
      </c>
      <c r="B250">
        <v>0.57935125611605809</v>
      </c>
      <c r="C250">
        <v>0.38663324496621282</v>
      </c>
      <c r="D250">
        <v>0.30330480367499663</v>
      </c>
      <c r="E250">
        <v>0.25549613033598384</v>
      </c>
      <c r="F250">
        <v>0.22312797202907467</v>
      </c>
      <c r="G250">
        <v>0.20106529973186443</v>
      </c>
      <c r="H250">
        <v>0.18666965137230057</v>
      </c>
      <c r="I250">
        <v>0.17319643581348654</v>
      </c>
      <c r="J250">
        <v>0.16329710916227733</v>
      </c>
      <c r="K250">
        <v>0.15487631527108894</v>
      </c>
      <c r="L250">
        <v>0.1491669243860923</v>
      </c>
      <c r="M250">
        <v>0.14320527968997074</v>
      </c>
      <c r="N250">
        <v>0.13837829439037447</v>
      </c>
    </row>
    <row r="251" spans="1:14">
      <c r="A251">
        <v>60</v>
      </c>
      <c r="B251">
        <v>0.58881586493500138</v>
      </c>
      <c r="C251">
        <v>0.39349782809366818</v>
      </c>
      <c r="D251">
        <v>0.30935988716909524</v>
      </c>
      <c r="E251">
        <v>0.26060136125732491</v>
      </c>
      <c r="F251">
        <v>0.22801076275730223</v>
      </c>
      <c r="G251">
        <v>0.20521945035166966</v>
      </c>
      <c r="H251">
        <v>0.1906220463232893</v>
      </c>
      <c r="I251">
        <v>0.17682863376394595</v>
      </c>
      <c r="J251">
        <v>0.16696868354939434</v>
      </c>
      <c r="K251">
        <v>0.15836067286415106</v>
      </c>
      <c r="L251">
        <v>0.15236821085060032</v>
      </c>
      <c r="M251">
        <v>0.14650329311905369</v>
      </c>
      <c r="N251">
        <v>0.14134422550245548</v>
      </c>
    </row>
    <row r="252" spans="1:14">
      <c r="A252">
        <v>61</v>
      </c>
      <c r="B252">
        <v>0.59851279950420622</v>
      </c>
      <c r="C252">
        <v>0.40077014971337221</v>
      </c>
      <c r="D252">
        <v>0.31597391379598977</v>
      </c>
      <c r="E252">
        <v>0.26596669514241328</v>
      </c>
      <c r="F252">
        <v>0.2328539685291231</v>
      </c>
      <c r="G252">
        <v>0.20992316335132896</v>
      </c>
      <c r="H252">
        <v>0.19450440205820063</v>
      </c>
      <c r="I252">
        <v>0.18098465945823458</v>
      </c>
      <c r="J252">
        <v>0.17075737773552666</v>
      </c>
      <c r="K252">
        <v>0.16201577420609328</v>
      </c>
      <c r="L252">
        <v>0.15573748614998459</v>
      </c>
      <c r="M252">
        <v>0.1497278055939425</v>
      </c>
      <c r="N252">
        <v>0.14467834386663428</v>
      </c>
    </row>
    <row r="253" spans="1:14">
      <c r="A253">
        <v>62</v>
      </c>
      <c r="B253">
        <v>0.60789148005160887</v>
      </c>
      <c r="C253">
        <v>0.40792488831240825</v>
      </c>
      <c r="D253">
        <v>0.32195883058727032</v>
      </c>
      <c r="E253">
        <v>0.2716577382036342</v>
      </c>
      <c r="F253">
        <v>0.23801183074188265</v>
      </c>
      <c r="G253">
        <v>0.21469955580514</v>
      </c>
      <c r="H253">
        <v>0.1984667803035913</v>
      </c>
      <c r="I253">
        <v>0.18523190930451783</v>
      </c>
      <c r="J253">
        <v>0.17467146786337828</v>
      </c>
      <c r="K253">
        <v>0.16572162805081864</v>
      </c>
      <c r="L253">
        <v>0.15908209103112936</v>
      </c>
      <c r="M253">
        <v>0.152989675708679</v>
      </c>
      <c r="N253">
        <v>0.14811065903226164</v>
      </c>
    </row>
    <row r="254" spans="1:14">
      <c r="A254">
        <v>63</v>
      </c>
      <c r="B254">
        <v>0.61746247921676489</v>
      </c>
      <c r="C254">
        <v>0.41528967218575602</v>
      </c>
      <c r="D254">
        <v>0.32878577251352564</v>
      </c>
      <c r="E254">
        <v>0.27686030922969973</v>
      </c>
      <c r="F254">
        <v>0.24346559893307271</v>
      </c>
      <c r="G254">
        <v>0.21926873425086141</v>
      </c>
      <c r="H254">
        <v>0.20250306749747582</v>
      </c>
      <c r="I254">
        <v>0.18927461979553414</v>
      </c>
      <c r="J254">
        <v>0.17844765706369226</v>
      </c>
      <c r="K254">
        <v>0.16946699466415219</v>
      </c>
      <c r="L254">
        <v>0.16273275746729418</v>
      </c>
      <c r="M254">
        <v>0.15625343332058994</v>
      </c>
      <c r="N254">
        <v>0.15129210006608187</v>
      </c>
    </row>
    <row r="255" spans="1:14">
      <c r="A255">
        <v>64</v>
      </c>
      <c r="B255">
        <v>0.62647371755199555</v>
      </c>
      <c r="C255">
        <v>0.42248967600665105</v>
      </c>
      <c r="D255">
        <v>0.33509935169016042</v>
      </c>
      <c r="E255">
        <v>0.28231459850015422</v>
      </c>
      <c r="F255">
        <v>0.24872221696447194</v>
      </c>
      <c r="G255">
        <v>0.22405223094081908</v>
      </c>
      <c r="H255">
        <v>0.20668290288860428</v>
      </c>
      <c r="I255">
        <v>0.19304387796599123</v>
      </c>
      <c r="J255">
        <v>0.18265328245826276</v>
      </c>
      <c r="K255">
        <v>0.17340946311263025</v>
      </c>
      <c r="L255">
        <v>0.16633910709869049</v>
      </c>
      <c r="M255">
        <v>0.15953093836721111</v>
      </c>
      <c r="N255">
        <v>0.15430834176407596</v>
      </c>
    </row>
    <row r="256" spans="1:14">
      <c r="A256">
        <v>65</v>
      </c>
      <c r="B256">
        <v>0.63556879173929914</v>
      </c>
      <c r="C256">
        <v>0.4300605726353226</v>
      </c>
      <c r="D256">
        <v>0.34179803914744861</v>
      </c>
      <c r="E256">
        <v>0.28829547649238962</v>
      </c>
      <c r="F256">
        <v>0.25373746554959675</v>
      </c>
      <c r="G256">
        <v>0.22872174909352394</v>
      </c>
      <c r="H256">
        <v>0.21134533203714553</v>
      </c>
      <c r="I256">
        <v>0.19722852270519747</v>
      </c>
      <c r="J256">
        <v>0.18678257605594217</v>
      </c>
      <c r="K256">
        <v>0.17709369999423993</v>
      </c>
      <c r="L256">
        <v>0.16999321712357077</v>
      </c>
      <c r="M256">
        <v>0.16324732382927779</v>
      </c>
      <c r="N256">
        <v>0.15763113534898854</v>
      </c>
    </row>
    <row r="257" spans="1:14">
      <c r="A257">
        <v>66</v>
      </c>
      <c r="B257">
        <v>0.64499093446691214</v>
      </c>
      <c r="C257">
        <v>0.43747331181876803</v>
      </c>
      <c r="D257">
        <v>0.34881625806696964</v>
      </c>
      <c r="E257">
        <v>0.29423883240534598</v>
      </c>
      <c r="F257">
        <v>0.25893340420157557</v>
      </c>
      <c r="G257">
        <v>0.2335687714522138</v>
      </c>
      <c r="H257">
        <v>0.2161468862121359</v>
      </c>
      <c r="I257">
        <v>0.20135129231963791</v>
      </c>
      <c r="J257">
        <v>0.19065124839366165</v>
      </c>
      <c r="K257">
        <v>0.18112472351033138</v>
      </c>
      <c r="L257">
        <v>0.17398782943808588</v>
      </c>
      <c r="M257">
        <v>0.16701732386191356</v>
      </c>
      <c r="N257">
        <v>0.16100480983487125</v>
      </c>
    </row>
    <row r="258" spans="1:14">
      <c r="A258">
        <v>67</v>
      </c>
      <c r="B258">
        <v>0.65404013770841918</v>
      </c>
      <c r="C258">
        <v>0.44577104360078357</v>
      </c>
      <c r="D258">
        <v>0.35475321918121927</v>
      </c>
      <c r="E258">
        <v>0.30029802621962332</v>
      </c>
      <c r="F258">
        <v>0.26421863479176561</v>
      </c>
      <c r="G258">
        <v>0.23847951513642665</v>
      </c>
      <c r="H258">
        <v>0.22097078631259714</v>
      </c>
      <c r="I258">
        <v>0.2054147929939604</v>
      </c>
      <c r="J258">
        <v>0.19451582644203366</v>
      </c>
      <c r="K258">
        <v>0.18524533448549044</v>
      </c>
      <c r="L258">
        <v>0.17791192027895503</v>
      </c>
      <c r="M258">
        <v>0.17106073250228104</v>
      </c>
      <c r="N258">
        <v>0.16479953851668799</v>
      </c>
    </row>
    <row r="259" spans="1:14">
      <c r="A259">
        <v>68</v>
      </c>
      <c r="B259">
        <v>0.66394721803614887</v>
      </c>
      <c r="C259">
        <v>0.45387961097011709</v>
      </c>
      <c r="D259">
        <v>0.36147000504256849</v>
      </c>
      <c r="E259">
        <v>0.30608012966534914</v>
      </c>
      <c r="F259">
        <v>0.26964073718511211</v>
      </c>
      <c r="G259">
        <v>0.24355025893118079</v>
      </c>
      <c r="H259">
        <v>0.22597320784536082</v>
      </c>
      <c r="I259">
        <v>0.21010947233794983</v>
      </c>
      <c r="J259">
        <v>0.1984413666028953</v>
      </c>
      <c r="K259">
        <v>0.18921556564980097</v>
      </c>
      <c r="L259">
        <v>0.18182807080209626</v>
      </c>
      <c r="M259">
        <v>0.17483398679256482</v>
      </c>
      <c r="N259">
        <v>0.16837398650866248</v>
      </c>
    </row>
    <row r="260" spans="1:14">
      <c r="A260">
        <v>69</v>
      </c>
      <c r="B260">
        <v>0.67382175525328791</v>
      </c>
      <c r="C260">
        <v>0.46239704161369061</v>
      </c>
      <c r="D260">
        <v>0.36855589369547781</v>
      </c>
      <c r="E260">
        <v>0.31240026146523958</v>
      </c>
      <c r="F260">
        <v>0.27528111762922436</v>
      </c>
      <c r="G260">
        <v>0.2486275339943213</v>
      </c>
      <c r="H260">
        <v>0.23068996940828612</v>
      </c>
      <c r="I260">
        <v>0.21495613752347742</v>
      </c>
      <c r="J260">
        <v>0.20258692515429635</v>
      </c>
      <c r="K260">
        <v>0.19311835759372292</v>
      </c>
      <c r="L260">
        <v>0.18602950050466183</v>
      </c>
      <c r="M260">
        <v>0.17871203273663575</v>
      </c>
      <c r="N260">
        <v>0.17251495775338666</v>
      </c>
    </row>
    <row r="261" spans="1:14">
      <c r="A261">
        <v>70</v>
      </c>
      <c r="B261">
        <v>0.68266629141887791</v>
      </c>
      <c r="C261">
        <v>0.47053360362864816</v>
      </c>
      <c r="D261">
        <v>0.37592695062784587</v>
      </c>
      <c r="E261">
        <v>0.31853941640496169</v>
      </c>
      <c r="F261">
        <v>0.2807559778909417</v>
      </c>
      <c r="G261">
        <v>0.2541121896789596</v>
      </c>
      <c r="H261">
        <v>0.23541367951398445</v>
      </c>
      <c r="I261">
        <v>0.21969840710980196</v>
      </c>
      <c r="J261">
        <v>0.20707898253161586</v>
      </c>
      <c r="K261">
        <v>0.19699833204647754</v>
      </c>
      <c r="L261">
        <v>0.19007650240540314</v>
      </c>
      <c r="M261">
        <v>0.18258575357736523</v>
      </c>
      <c r="N261">
        <v>0.17633071426717897</v>
      </c>
    </row>
    <row r="262" spans="1:14">
      <c r="A262">
        <v>71</v>
      </c>
      <c r="B262">
        <v>0.69216994646387009</v>
      </c>
      <c r="C262">
        <v>0.47959635315286386</v>
      </c>
      <c r="D262">
        <v>0.38266438856251245</v>
      </c>
      <c r="E262">
        <v>0.32470428556005221</v>
      </c>
      <c r="F262">
        <v>0.28660989519264135</v>
      </c>
      <c r="G262">
        <v>0.25977638275389769</v>
      </c>
      <c r="H262">
        <v>0.24035223438554756</v>
      </c>
      <c r="I262">
        <v>0.22482534019669198</v>
      </c>
      <c r="J262">
        <v>0.21185266975130287</v>
      </c>
      <c r="K262">
        <v>0.2012416549544607</v>
      </c>
      <c r="L262">
        <v>0.19383623690616289</v>
      </c>
      <c r="M262">
        <v>0.18672569570366002</v>
      </c>
      <c r="N262">
        <v>0.1800782799798728</v>
      </c>
    </row>
    <row r="263" spans="1:14">
      <c r="A263">
        <v>72</v>
      </c>
      <c r="B263">
        <v>0.70161365363052786</v>
      </c>
      <c r="C263">
        <v>0.48793396033792585</v>
      </c>
      <c r="D263">
        <v>0.38926401378816888</v>
      </c>
      <c r="E263">
        <v>0.33143935483958675</v>
      </c>
      <c r="F263">
        <v>0.29287622070802133</v>
      </c>
      <c r="G263">
        <v>0.26530813460520547</v>
      </c>
      <c r="H263">
        <v>0.24558494771165496</v>
      </c>
      <c r="I263">
        <v>0.22940868136719311</v>
      </c>
      <c r="J263">
        <v>0.21665246665149798</v>
      </c>
      <c r="K263">
        <v>0.20549931262612003</v>
      </c>
      <c r="L263">
        <v>0.19790841983355867</v>
      </c>
      <c r="M263">
        <v>0.19064300459082797</v>
      </c>
      <c r="N263">
        <v>0.18408316636117567</v>
      </c>
    </row>
    <row r="264" spans="1:14">
      <c r="A264">
        <v>73</v>
      </c>
      <c r="B264">
        <v>0.71161184917441178</v>
      </c>
      <c r="C264">
        <v>0.49645604558887296</v>
      </c>
      <c r="D264">
        <v>0.39646729629723382</v>
      </c>
      <c r="E264">
        <v>0.3382977418202241</v>
      </c>
      <c r="F264">
        <v>0.29867076697327205</v>
      </c>
      <c r="G264">
        <v>0.27102434281715621</v>
      </c>
      <c r="H264">
        <v>0.25070898030884775</v>
      </c>
      <c r="I264">
        <v>0.23450821939387456</v>
      </c>
      <c r="J264">
        <v>0.22150376388265597</v>
      </c>
      <c r="K264">
        <v>0.21050793983636926</v>
      </c>
      <c r="L264">
        <v>0.20209858772011352</v>
      </c>
      <c r="M264">
        <v>0.19454221105877612</v>
      </c>
      <c r="N264">
        <v>0.18827502721018438</v>
      </c>
    </row>
    <row r="265" spans="1:14">
      <c r="A265">
        <v>74</v>
      </c>
      <c r="B265">
        <v>0.72167594559783022</v>
      </c>
      <c r="C265">
        <v>0.50499010183133164</v>
      </c>
      <c r="D265">
        <v>0.40408373347833054</v>
      </c>
      <c r="E265">
        <v>0.34507847912136869</v>
      </c>
      <c r="F265">
        <v>0.3046227354512101</v>
      </c>
      <c r="G265">
        <v>0.27655418658277231</v>
      </c>
      <c r="H265">
        <v>0.25649214070422727</v>
      </c>
      <c r="I265">
        <v>0.23976237891681604</v>
      </c>
      <c r="J265">
        <v>0.22637178768947852</v>
      </c>
      <c r="K265">
        <v>0.21542501490011506</v>
      </c>
      <c r="L265">
        <v>0.20660773368995017</v>
      </c>
      <c r="M265">
        <v>0.19869281121773799</v>
      </c>
      <c r="N265">
        <v>0.19239971353426003</v>
      </c>
    </row>
    <row r="266" spans="1:14">
      <c r="A266">
        <v>75</v>
      </c>
      <c r="B266">
        <v>0.73151038360055687</v>
      </c>
      <c r="C266">
        <v>0.51342684029072061</v>
      </c>
      <c r="D266">
        <v>0.41151575946362901</v>
      </c>
      <c r="E266">
        <v>0.35148414367796554</v>
      </c>
      <c r="F266">
        <v>0.31092132215296936</v>
      </c>
      <c r="G266">
        <v>0.28205910149651414</v>
      </c>
      <c r="H266">
        <v>0.26227576660844909</v>
      </c>
      <c r="I266">
        <v>0.24482379868389287</v>
      </c>
      <c r="J266">
        <v>0.23147703455696475</v>
      </c>
      <c r="K266">
        <v>0.22016760045001704</v>
      </c>
      <c r="L266">
        <v>0.21134533203714553</v>
      </c>
      <c r="M266">
        <v>0.20302216907142662</v>
      </c>
      <c r="N266">
        <v>0.1964121209402222</v>
      </c>
    </row>
    <row r="267" spans="1:14">
      <c r="A267">
        <v>76</v>
      </c>
      <c r="B267">
        <v>0.7413711972123852</v>
      </c>
      <c r="C267">
        <v>0.52248854827084568</v>
      </c>
      <c r="D267">
        <v>0.41889852136264749</v>
      </c>
      <c r="E267">
        <v>0.35822154213137536</v>
      </c>
      <c r="F267">
        <v>0.31792132725181749</v>
      </c>
      <c r="G267">
        <v>0.2879006917240125</v>
      </c>
      <c r="H267">
        <v>0.26772605708436997</v>
      </c>
      <c r="I267">
        <v>0.25012367240305589</v>
      </c>
      <c r="J267">
        <v>0.2362750773023361</v>
      </c>
      <c r="K267">
        <v>0.22515229579619558</v>
      </c>
      <c r="L267">
        <v>0.21634671972350619</v>
      </c>
      <c r="M267">
        <v>0.20755763766164873</v>
      </c>
      <c r="N267">
        <v>0.20069517559110103</v>
      </c>
    </row>
    <row r="268" spans="1:14">
      <c r="A268">
        <v>77</v>
      </c>
      <c r="B268">
        <v>0.75108295360041255</v>
      </c>
      <c r="C268">
        <v>0.53209364670700232</v>
      </c>
      <c r="D268">
        <v>0.42734513206196267</v>
      </c>
      <c r="E268">
        <v>0.36507715995820011</v>
      </c>
      <c r="F268">
        <v>0.32395338775345223</v>
      </c>
      <c r="G268">
        <v>0.29406162634386412</v>
      </c>
      <c r="H268">
        <v>0.27369983663200248</v>
      </c>
      <c r="I268">
        <v>0.25560761264623205</v>
      </c>
      <c r="J268">
        <v>0.24142654495948643</v>
      </c>
      <c r="K268">
        <v>0.23050569373866767</v>
      </c>
      <c r="L268">
        <v>0.22105409507264645</v>
      </c>
      <c r="M268">
        <v>0.21212806688395514</v>
      </c>
      <c r="N268">
        <v>0.20510100146532934</v>
      </c>
    </row>
    <row r="269" spans="1:14">
      <c r="A269">
        <v>78</v>
      </c>
      <c r="B269">
        <v>0.76063094437516476</v>
      </c>
      <c r="C269">
        <v>0.54110322245839104</v>
      </c>
      <c r="D269">
        <v>0.43480589351184823</v>
      </c>
      <c r="E269">
        <v>0.37313885728596935</v>
      </c>
      <c r="F269">
        <v>0.33106861713690555</v>
      </c>
      <c r="G269">
        <v>0.29996859560947442</v>
      </c>
      <c r="H269">
        <v>0.27928980740192533</v>
      </c>
      <c r="I269">
        <v>0.26156271832623235</v>
      </c>
      <c r="J269">
        <v>0.24675023484126851</v>
      </c>
      <c r="K269">
        <v>0.23544189866856927</v>
      </c>
      <c r="L269">
        <v>0.22577877458690754</v>
      </c>
      <c r="M269">
        <v>0.21738912054403142</v>
      </c>
      <c r="N269">
        <v>0.20965410859442257</v>
      </c>
    </row>
    <row r="270" spans="1:14">
      <c r="A270">
        <v>79</v>
      </c>
      <c r="B270">
        <v>0.77015109741272392</v>
      </c>
      <c r="C270">
        <v>0.55146468041261487</v>
      </c>
      <c r="D270">
        <v>0.44279136799956403</v>
      </c>
      <c r="E270">
        <v>0.3807590103079867</v>
      </c>
      <c r="F270">
        <v>0.33808930939223347</v>
      </c>
      <c r="G270">
        <v>0.30605491432362386</v>
      </c>
      <c r="H270">
        <v>0.28535709105349272</v>
      </c>
      <c r="I270">
        <v>0.26728344687833949</v>
      </c>
      <c r="J270">
        <v>0.25271547924796761</v>
      </c>
      <c r="K270">
        <v>0.24067616140673084</v>
      </c>
      <c r="L270">
        <v>0.23104119315258817</v>
      </c>
      <c r="M270">
        <v>0.22193858318078005</v>
      </c>
      <c r="N270">
        <v>0.21442397146786502</v>
      </c>
    </row>
    <row r="271" spans="1:14">
      <c r="A271">
        <v>80</v>
      </c>
      <c r="B271">
        <v>0.78101475669097087</v>
      </c>
      <c r="C271">
        <v>0.56089340245693686</v>
      </c>
      <c r="D271">
        <v>0.45165032498261953</v>
      </c>
      <c r="E271">
        <v>0.38865650952234293</v>
      </c>
      <c r="F271">
        <v>0.34488870114715742</v>
      </c>
      <c r="G271">
        <v>0.31296550346982477</v>
      </c>
      <c r="H271">
        <v>0.29178968685219869</v>
      </c>
      <c r="I271">
        <v>0.27335095344302218</v>
      </c>
      <c r="J271">
        <v>0.258766796656071</v>
      </c>
      <c r="K271">
        <v>0.24609805831229919</v>
      </c>
      <c r="L271">
        <v>0.23637611677290987</v>
      </c>
      <c r="M271">
        <v>0.22695724560578998</v>
      </c>
      <c r="N271">
        <v>0.21947789213861366</v>
      </c>
    </row>
    <row r="272" spans="1:14">
      <c r="A272">
        <v>80.5</v>
      </c>
      <c r="B272">
        <v>0.7860011648841615</v>
      </c>
      <c r="C272">
        <v>0.5656226552346969</v>
      </c>
      <c r="D272">
        <v>0.45622066513950454</v>
      </c>
      <c r="E272">
        <v>0.39250600676977543</v>
      </c>
      <c r="F272">
        <v>0.34854843488266579</v>
      </c>
      <c r="G272">
        <v>0.31638159339712429</v>
      </c>
      <c r="H272">
        <v>0.29509825290379443</v>
      </c>
      <c r="I272">
        <v>0.2761374530138288</v>
      </c>
      <c r="J272">
        <v>0.26199321600775316</v>
      </c>
      <c r="K272">
        <v>0.24939025852249697</v>
      </c>
      <c r="L272">
        <v>0.23906586415114212</v>
      </c>
      <c r="M272">
        <v>0.22959650045444072</v>
      </c>
      <c r="N272">
        <v>0.22186351720753303</v>
      </c>
    </row>
    <row r="273" spans="1:14">
      <c r="A273">
        <v>81</v>
      </c>
      <c r="B273">
        <v>0.79094096790324253</v>
      </c>
      <c r="C273">
        <v>0.57080283186215242</v>
      </c>
      <c r="D273">
        <v>0.46081480582192491</v>
      </c>
      <c r="E273">
        <v>0.39696536781000813</v>
      </c>
      <c r="F273">
        <v>0.35203540829045926</v>
      </c>
      <c r="G273">
        <v>0.31979850560643946</v>
      </c>
      <c r="H273">
        <v>0.2983494295984237</v>
      </c>
      <c r="I273">
        <v>0.27905510312690252</v>
      </c>
      <c r="J273">
        <v>0.26485351293318371</v>
      </c>
      <c r="K273">
        <v>0.25228192620827866</v>
      </c>
      <c r="L273">
        <v>0.241780632147476</v>
      </c>
      <c r="M273">
        <v>0.23211226132148791</v>
      </c>
      <c r="N273">
        <v>0.22443192452461219</v>
      </c>
    </row>
    <row r="274" spans="1:14">
      <c r="A274">
        <v>81.5</v>
      </c>
      <c r="B274">
        <v>0.79663281008795139</v>
      </c>
      <c r="C274">
        <v>0.57534447374136655</v>
      </c>
      <c r="D274">
        <v>0.46544355601884485</v>
      </c>
      <c r="E274">
        <v>0.40077014971337221</v>
      </c>
      <c r="F274">
        <v>0.35579121004342024</v>
      </c>
      <c r="G274">
        <v>0.32294358683035113</v>
      </c>
      <c r="H274">
        <v>0.30175228926636405</v>
      </c>
      <c r="I274">
        <v>0.28233471528418952</v>
      </c>
      <c r="J274">
        <v>0.26756562233806253</v>
      </c>
      <c r="K274">
        <v>0.25513845872576979</v>
      </c>
      <c r="L274">
        <v>0.2443631171288802</v>
      </c>
      <c r="M274">
        <v>0.23514238136254115</v>
      </c>
      <c r="N274">
        <v>0.22700985708224969</v>
      </c>
    </row>
    <row r="275" spans="1:14">
      <c r="A275">
        <v>82</v>
      </c>
      <c r="B275">
        <v>0.80149697154975874</v>
      </c>
      <c r="C275">
        <v>0.58050563849080783</v>
      </c>
      <c r="D275">
        <v>0.47042680397031189</v>
      </c>
      <c r="E275">
        <v>0.40468226100811361</v>
      </c>
      <c r="F275">
        <v>0.35943736875704496</v>
      </c>
      <c r="G275">
        <v>0.32638163371631901</v>
      </c>
      <c r="H275">
        <v>0.30482103411963662</v>
      </c>
      <c r="I275">
        <v>0.28559356832148897</v>
      </c>
      <c r="J275">
        <v>0.27043008373889277</v>
      </c>
      <c r="K275">
        <v>0.25832087389087177</v>
      </c>
      <c r="L275">
        <v>0.24723125098432072</v>
      </c>
      <c r="M275">
        <v>0.23807040593682058</v>
      </c>
      <c r="N275">
        <v>0.22970168524471016</v>
      </c>
    </row>
    <row r="276" spans="1:14">
      <c r="A276">
        <v>82.5</v>
      </c>
      <c r="B276">
        <v>0.80642541829078518</v>
      </c>
      <c r="C276">
        <v>0.58562654722246754</v>
      </c>
      <c r="D276">
        <v>0.47529868475863396</v>
      </c>
      <c r="E276">
        <v>0.40927256381487115</v>
      </c>
      <c r="F276">
        <v>0.36319903976592849</v>
      </c>
      <c r="G276">
        <v>0.330901834745504</v>
      </c>
      <c r="H276">
        <v>0.30824750696532544</v>
      </c>
      <c r="I276">
        <v>0.28879061253833599</v>
      </c>
      <c r="J276">
        <v>0.27374764068535484</v>
      </c>
      <c r="K276">
        <v>0.26154450999804352</v>
      </c>
      <c r="L276">
        <v>0.25039890137288423</v>
      </c>
      <c r="M276">
        <v>0.24046288032804886</v>
      </c>
      <c r="N276">
        <v>0.23238879150044772</v>
      </c>
    </row>
    <row r="277" spans="1:14">
      <c r="A277">
        <v>83</v>
      </c>
      <c r="B277">
        <v>0.81143812529898263</v>
      </c>
      <c r="C277">
        <v>0.591279108248148</v>
      </c>
      <c r="D277">
        <v>0.4802451323259988</v>
      </c>
      <c r="E277">
        <v>0.41323839869428292</v>
      </c>
      <c r="F277">
        <v>0.36736369896541987</v>
      </c>
      <c r="G277">
        <v>0.33420438863156127</v>
      </c>
      <c r="H277">
        <v>0.31149619251355298</v>
      </c>
      <c r="I277">
        <v>0.29256197928167998</v>
      </c>
      <c r="J277">
        <v>0.27681572730996107</v>
      </c>
      <c r="K277">
        <v>0.26471241453757793</v>
      </c>
      <c r="L277">
        <v>0.25353275294143268</v>
      </c>
      <c r="M277">
        <v>0.24340042916441412</v>
      </c>
      <c r="N277">
        <v>0.23543556506294516</v>
      </c>
    </row>
    <row r="278" spans="1:14">
      <c r="A278">
        <v>83.5</v>
      </c>
      <c r="B278">
        <v>0.81665069905068099</v>
      </c>
      <c r="C278">
        <v>0.59691921151622418</v>
      </c>
      <c r="D278">
        <v>0.48500537601163579</v>
      </c>
      <c r="E278">
        <v>0.41729382282160099</v>
      </c>
      <c r="F278">
        <v>0.37191448922520226</v>
      </c>
      <c r="G278">
        <v>0.33846384002729135</v>
      </c>
      <c r="H278">
        <v>0.31511505695537906</v>
      </c>
      <c r="I278">
        <v>0.29591523309027162</v>
      </c>
      <c r="J278">
        <v>0.28036936066766005</v>
      </c>
      <c r="K278">
        <v>0.26764917855840109</v>
      </c>
      <c r="L278">
        <v>0.25647532919989929</v>
      </c>
      <c r="M278">
        <v>0.24615930616242762</v>
      </c>
      <c r="N278">
        <v>0.23824045946050357</v>
      </c>
    </row>
    <row r="279" spans="1:14">
      <c r="A279">
        <v>84</v>
      </c>
      <c r="B279">
        <v>0.82203130313690154</v>
      </c>
      <c r="C279">
        <v>0.60256132123573958</v>
      </c>
      <c r="D279">
        <v>0.48944836561045713</v>
      </c>
      <c r="E279">
        <v>0.42158233457594974</v>
      </c>
      <c r="F279">
        <v>0.37648724467731504</v>
      </c>
      <c r="G279">
        <v>0.34207681633286452</v>
      </c>
      <c r="H279">
        <v>0.31893413406691695</v>
      </c>
      <c r="I279">
        <v>0.29934384947257203</v>
      </c>
      <c r="J279">
        <v>0.28402430714119653</v>
      </c>
      <c r="K279">
        <v>0.27079736365954465</v>
      </c>
      <c r="L279">
        <v>0.25958109287391989</v>
      </c>
      <c r="M279">
        <v>0.24940328291414748</v>
      </c>
      <c r="N279">
        <v>0.24087290149609869</v>
      </c>
    </row>
    <row r="280" spans="1:14">
      <c r="A280">
        <v>84.5</v>
      </c>
      <c r="B280">
        <v>0.82733882022538685</v>
      </c>
      <c r="C280">
        <v>0.60832630235071095</v>
      </c>
      <c r="D280">
        <v>0.49532350357635024</v>
      </c>
      <c r="E280">
        <v>0.42661210523218379</v>
      </c>
      <c r="F280">
        <v>0.38072987816138815</v>
      </c>
      <c r="G280">
        <v>0.34593029895579636</v>
      </c>
      <c r="H280">
        <v>0.32275584334852198</v>
      </c>
      <c r="I280">
        <v>0.3030333576202468</v>
      </c>
      <c r="J280">
        <v>0.28738777413126637</v>
      </c>
      <c r="K280">
        <v>0.27386680681751208</v>
      </c>
      <c r="L280">
        <v>0.26294066835728419</v>
      </c>
      <c r="M280">
        <v>0.25249579710434794</v>
      </c>
      <c r="N280">
        <v>0.24385085168947168</v>
      </c>
    </row>
    <row r="281" spans="1:14">
      <c r="A281">
        <v>85</v>
      </c>
      <c r="B281">
        <v>0.83225225333301511</v>
      </c>
      <c r="C281">
        <v>0.61434222821574436</v>
      </c>
      <c r="D281">
        <v>0.50071282079775037</v>
      </c>
      <c r="E281">
        <v>0.43106929985623843</v>
      </c>
      <c r="F281">
        <v>0.38511987240108303</v>
      </c>
      <c r="G281">
        <v>0.34991180313539838</v>
      </c>
      <c r="H281">
        <v>0.32663960880261933</v>
      </c>
      <c r="I281">
        <v>0.30635479582828967</v>
      </c>
      <c r="J281">
        <v>0.29096242133516315</v>
      </c>
      <c r="K281">
        <v>0.27703152983069179</v>
      </c>
      <c r="L281">
        <v>0.26625673784459214</v>
      </c>
      <c r="M281">
        <v>0.25575531097299486</v>
      </c>
      <c r="N281">
        <v>0.24702042509168587</v>
      </c>
    </row>
    <row r="282" spans="1:14">
      <c r="A282">
        <v>85.5</v>
      </c>
      <c r="B282">
        <v>0.83706427418055951</v>
      </c>
      <c r="C282">
        <v>0.61955544425864917</v>
      </c>
      <c r="D282">
        <v>0.50578012472649603</v>
      </c>
      <c r="E282">
        <v>0.43535881853885094</v>
      </c>
      <c r="F282">
        <v>0.38944472151987142</v>
      </c>
      <c r="G282">
        <v>0.35384312062242063</v>
      </c>
      <c r="H282">
        <v>0.33138985928026482</v>
      </c>
      <c r="I282">
        <v>0.31035350162799091</v>
      </c>
      <c r="J282">
        <v>0.29470022818869773</v>
      </c>
      <c r="K282">
        <v>0.28054885991934381</v>
      </c>
      <c r="L282">
        <v>0.26961178217054527</v>
      </c>
      <c r="M282">
        <v>0.25905979431014531</v>
      </c>
      <c r="N282">
        <v>0.25013474698468569</v>
      </c>
    </row>
    <row r="283" spans="1:14">
      <c r="A283">
        <v>86</v>
      </c>
      <c r="B283">
        <v>0.84225721488311067</v>
      </c>
      <c r="C283">
        <v>0.62534650234314704</v>
      </c>
      <c r="D283">
        <v>0.51155378975382215</v>
      </c>
      <c r="E283">
        <v>0.4400657109712211</v>
      </c>
      <c r="F283">
        <v>0.39423040276476795</v>
      </c>
      <c r="G283">
        <v>0.35813770814636281</v>
      </c>
      <c r="H283">
        <v>0.33516961036555604</v>
      </c>
      <c r="I283">
        <v>0.31415854291864598</v>
      </c>
      <c r="J283">
        <v>0.29858146093471333</v>
      </c>
      <c r="K283">
        <v>0.28419485987879267</v>
      </c>
      <c r="L283">
        <v>0.27288912406541294</v>
      </c>
      <c r="M283">
        <v>0.26259342806762193</v>
      </c>
      <c r="N283">
        <v>0.25352614550858871</v>
      </c>
    </row>
    <row r="284" spans="1:14">
      <c r="A284">
        <v>86.5</v>
      </c>
      <c r="B284">
        <v>0.84769710099936402</v>
      </c>
      <c r="C284">
        <v>0.63166165724621737</v>
      </c>
      <c r="D284">
        <v>0.51664665609588545</v>
      </c>
      <c r="E284">
        <v>0.44496880770853664</v>
      </c>
      <c r="F284">
        <v>0.39877348386170103</v>
      </c>
      <c r="G284">
        <v>0.36226621240264134</v>
      </c>
      <c r="H284">
        <v>0.33916348718660649</v>
      </c>
      <c r="I284">
        <v>0.31810109318048552</v>
      </c>
      <c r="J284">
        <v>0.30248583017473701</v>
      </c>
      <c r="K284">
        <v>0.2879006917240125</v>
      </c>
      <c r="L284">
        <v>0.27615303481591591</v>
      </c>
      <c r="M284">
        <v>0.26590568151732824</v>
      </c>
      <c r="N284">
        <v>0.25688076255628878</v>
      </c>
    </row>
    <row r="285" spans="1:14">
      <c r="A285">
        <v>87</v>
      </c>
      <c r="B285">
        <v>0.85317235214186893</v>
      </c>
      <c r="C285">
        <v>0.63801973167590742</v>
      </c>
      <c r="D285">
        <v>0.52186920918965485</v>
      </c>
      <c r="E285">
        <v>0.45003620900994507</v>
      </c>
      <c r="F285">
        <v>0.40337314834851568</v>
      </c>
      <c r="G285">
        <v>0.36711699324622454</v>
      </c>
      <c r="H285">
        <v>0.34351276885765969</v>
      </c>
      <c r="I285">
        <v>0.32174921355393105</v>
      </c>
      <c r="J285">
        <v>0.30612421044146138</v>
      </c>
      <c r="K285">
        <v>0.29179544203213248</v>
      </c>
      <c r="L285">
        <v>0.27985514421924446</v>
      </c>
      <c r="M285">
        <v>0.2694885559989002</v>
      </c>
      <c r="N285">
        <v>0.26035688827967662</v>
      </c>
    </row>
    <row r="286" spans="1:14">
      <c r="A286">
        <v>87.5</v>
      </c>
      <c r="B286">
        <v>0.85802920207102829</v>
      </c>
      <c r="C286">
        <v>0.64478605388522325</v>
      </c>
      <c r="D286">
        <v>0.52784563542111074</v>
      </c>
      <c r="E286">
        <v>0.4552371488645488</v>
      </c>
      <c r="F286">
        <v>0.408237162195981</v>
      </c>
      <c r="G286">
        <v>0.37196654648051725</v>
      </c>
      <c r="H286">
        <v>0.34775024135021271</v>
      </c>
      <c r="I286">
        <v>0.32639683976404271</v>
      </c>
      <c r="J286">
        <v>0.31031319803417418</v>
      </c>
      <c r="K286">
        <v>0.29589069325257861</v>
      </c>
      <c r="L286">
        <v>0.28393820188631408</v>
      </c>
      <c r="M286">
        <v>0.27288177544305747</v>
      </c>
      <c r="N286">
        <v>0.26394425052757403</v>
      </c>
    </row>
    <row r="287" spans="1:14">
      <c r="A287">
        <v>88</v>
      </c>
      <c r="B287">
        <v>0.86357685471292034</v>
      </c>
      <c r="C287">
        <v>0.65168296050574759</v>
      </c>
      <c r="D287">
        <v>0.53279702384058136</v>
      </c>
      <c r="E287">
        <v>0.46051420959813244</v>
      </c>
      <c r="F287">
        <v>0.41303630239534556</v>
      </c>
      <c r="G287">
        <v>0.37655486878692063</v>
      </c>
      <c r="H287">
        <v>0.35200210997842679</v>
      </c>
      <c r="I287">
        <v>0.3310371594845134</v>
      </c>
      <c r="J287">
        <v>0.31424625721606358</v>
      </c>
      <c r="K287">
        <v>0.29996859560947442</v>
      </c>
      <c r="L287">
        <v>0.28798754318047509</v>
      </c>
      <c r="M287">
        <v>0.27619677858553821</v>
      </c>
      <c r="N287">
        <v>0.26769962120482788</v>
      </c>
    </row>
    <row r="288" spans="1:14">
      <c r="A288">
        <v>88.5</v>
      </c>
      <c r="B288">
        <v>0.86912502633967004</v>
      </c>
      <c r="C288">
        <v>0.65796654439064906</v>
      </c>
      <c r="D288">
        <v>0.5393986053037334</v>
      </c>
      <c r="E288">
        <v>0.46623498554292353</v>
      </c>
      <c r="F288">
        <v>0.41773307266349519</v>
      </c>
      <c r="G288">
        <v>0.38158016285838448</v>
      </c>
      <c r="H288">
        <v>0.35640776314575556</v>
      </c>
      <c r="I288">
        <v>0.33530696636982665</v>
      </c>
      <c r="J288">
        <v>0.31849271555647946</v>
      </c>
      <c r="K288">
        <v>0.30397886448146411</v>
      </c>
      <c r="L288">
        <v>0.29213352534074949</v>
      </c>
      <c r="M288">
        <v>0.28010095549915376</v>
      </c>
      <c r="N288">
        <v>0.27147256087198646</v>
      </c>
    </row>
    <row r="289" spans="1:14">
      <c r="A289">
        <v>89</v>
      </c>
      <c r="B289">
        <v>0.8747139213685865</v>
      </c>
      <c r="C289">
        <v>0.66467803154630556</v>
      </c>
      <c r="D289">
        <v>0.54597900291986057</v>
      </c>
      <c r="E289">
        <v>0.47220938066186313</v>
      </c>
      <c r="F289">
        <v>0.42287130575029713</v>
      </c>
      <c r="G289">
        <v>0.38658318758305371</v>
      </c>
      <c r="H289">
        <v>0.36100624642053153</v>
      </c>
      <c r="I289">
        <v>0.33983264467428215</v>
      </c>
      <c r="J289">
        <v>0.32295133245076268</v>
      </c>
      <c r="K289">
        <v>0.308148236335062</v>
      </c>
      <c r="L289">
        <v>0.29626124248202174</v>
      </c>
      <c r="M289">
        <v>0.28418331184886048</v>
      </c>
      <c r="N289">
        <v>0.27500668622787389</v>
      </c>
    </row>
    <row r="290" spans="1:14">
      <c r="A290">
        <v>89.5</v>
      </c>
      <c r="B290">
        <v>0.88038350545023847</v>
      </c>
      <c r="C290">
        <v>0.67208676285168312</v>
      </c>
      <c r="D290">
        <v>0.5521701157905885</v>
      </c>
      <c r="E290">
        <v>0.47817213222153193</v>
      </c>
      <c r="F290">
        <v>0.4288763281608749</v>
      </c>
      <c r="G290">
        <v>0.39182771184339338</v>
      </c>
      <c r="H290">
        <v>0.36622069846126909</v>
      </c>
      <c r="I290">
        <v>0.34434741990338485</v>
      </c>
      <c r="J290">
        <v>0.3283913080460677</v>
      </c>
      <c r="K290">
        <v>0.31259130558926729</v>
      </c>
      <c r="L290">
        <v>0.3006627203075774</v>
      </c>
      <c r="M290">
        <v>0.28825416285293298</v>
      </c>
      <c r="N290">
        <v>0.27922773742164714</v>
      </c>
    </row>
    <row r="291" spans="1:14">
      <c r="A291">
        <v>90</v>
      </c>
      <c r="B291">
        <v>0.88565118457997705</v>
      </c>
      <c r="C291">
        <v>0.67966640889131491</v>
      </c>
      <c r="D291">
        <v>0.55882110271956476</v>
      </c>
      <c r="E291">
        <v>0.48403255368765602</v>
      </c>
      <c r="F291">
        <v>0.4338280402141535</v>
      </c>
      <c r="G291">
        <v>0.39679026382065635</v>
      </c>
      <c r="H291">
        <v>0.37135630727122809</v>
      </c>
      <c r="I291">
        <v>0.34936365597867136</v>
      </c>
      <c r="J291">
        <v>0.33343659058928621</v>
      </c>
      <c r="K291">
        <v>0.31692114082218292</v>
      </c>
      <c r="L291">
        <v>0.30482056932843138</v>
      </c>
      <c r="M291">
        <v>0.29273075208423921</v>
      </c>
      <c r="N291">
        <v>0.28354519828702934</v>
      </c>
    </row>
    <row r="292" spans="1:14">
      <c r="A292">
        <v>90.25</v>
      </c>
      <c r="B292">
        <v>0.88803829412169066</v>
      </c>
      <c r="C292">
        <v>0.68310957764334412</v>
      </c>
      <c r="D292">
        <v>0.56180962349488528</v>
      </c>
      <c r="E292">
        <v>0.48714929383730177</v>
      </c>
      <c r="F292">
        <v>0.4365748254444502</v>
      </c>
      <c r="G292">
        <v>0.39920917432850672</v>
      </c>
      <c r="H292">
        <v>0.37397055867283702</v>
      </c>
      <c r="I292">
        <v>0.35203540829045926</v>
      </c>
      <c r="J292">
        <v>0.33597523800084961</v>
      </c>
      <c r="K292">
        <v>0.3190453247048155</v>
      </c>
      <c r="L292">
        <v>0.3069595942942776</v>
      </c>
      <c r="M292">
        <v>0.29491592300750136</v>
      </c>
      <c r="N292">
        <v>0.28569912003994025</v>
      </c>
    </row>
    <row r="293" spans="1:14">
      <c r="A293">
        <v>90.5</v>
      </c>
      <c r="B293">
        <v>0.89119283345497669</v>
      </c>
      <c r="C293">
        <v>0.68694961324944903</v>
      </c>
      <c r="D293">
        <v>0.56506626817058125</v>
      </c>
      <c r="E293">
        <v>0.49012713594564422</v>
      </c>
      <c r="F293">
        <v>0.43919204151899804</v>
      </c>
      <c r="G293">
        <v>0.40224085158984407</v>
      </c>
      <c r="H293">
        <v>0.37660338234472979</v>
      </c>
      <c r="I293">
        <v>0.3545280326882066</v>
      </c>
      <c r="J293">
        <v>0.3385214861749159</v>
      </c>
      <c r="K293">
        <v>0.32120250252682458</v>
      </c>
      <c r="L293">
        <v>0.30905194819149301</v>
      </c>
      <c r="M293">
        <v>0.29719077645829312</v>
      </c>
      <c r="N293">
        <v>0.28814082588068657</v>
      </c>
    </row>
    <row r="294" spans="1:14">
      <c r="A294">
        <v>90.75</v>
      </c>
      <c r="B294">
        <v>0.89383035061612948</v>
      </c>
      <c r="C294">
        <v>0.69067748689387143</v>
      </c>
      <c r="D294">
        <v>0.56836678162543841</v>
      </c>
      <c r="E294">
        <v>0.4935779904075403</v>
      </c>
      <c r="F294">
        <v>0.44187463122323545</v>
      </c>
      <c r="G294">
        <v>0.40510161086655927</v>
      </c>
      <c r="H294">
        <v>0.37943988883297475</v>
      </c>
      <c r="I294">
        <v>0.35746997562848565</v>
      </c>
      <c r="J294">
        <v>0.34078403396094792</v>
      </c>
      <c r="K294">
        <v>0.32396017170850061</v>
      </c>
      <c r="L294">
        <v>0.31134049764372967</v>
      </c>
      <c r="M294">
        <v>0.29965869811329338</v>
      </c>
      <c r="N294">
        <v>0.29056454628920891</v>
      </c>
    </row>
    <row r="295" spans="1:14">
      <c r="A295">
        <v>91</v>
      </c>
      <c r="B295">
        <v>0.89680061111940101</v>
      </c>
      <c r="C295">
        <v>0.69436837762820847</v>
      </c>
      <c r="D295">
        <v>0.5717282560210426</v>
      </c>
      <c r="E295">
        <v>0.49721952409011466</v>
      </c>
      <c r="F295">
        <v>0.4451948246377852</v>
      </c>
      <c r="G295">
        <v>0.40790464141327493</v>
      </c>
      <c r="H295">
        <v>0.3820274882525706</v>
      </c>
      <c r="I295">
        <v>0.35996141054710795</v>
      </c>
      <c r="J295">
        <v>0.34313423649226527</v>
      </c>
      <c r="K295">
        <v>0.32673762098703601</v>
      </c>
      <c r="L295">
        <v>0.31367527315536853</v>
      </c>
      <c r="M295">
        <v>0.30204966272118877</v>
      </c>
      <c r="N295">
        <v>0.29288887315968715</v>
      </c>
    </row>
    <row r="296" spans="1:14">
      <c r="A296">
        <v>91.25</v>
      </c>
      <c r="B296">
        <v>0.89981540482769029</v>
      </c>
      <c r="C296">
        <v>0.69818305714094586</v>
      </c>
      <c r="D296">
        <v>0.57530924310670695</v>
      </c>
      <c r="E296">
        <v>0.50093592888386529</v>
      </c>
      <c r="F296">
        <v>0.44853972180089047</v>
      </c>
      <c r="G296">
        <v>0.41065621985576922</v>
      </c>
      <c r="H296">
        <v>0.38514927301234725</v>
      </c>
      <c r="I296">
        <v>0.36257810573087723</v>
      </c>
      <c r="J296">
        <v>0.34571301680569733</v>
      </c>
      <c r="K296">
        <v>0.32960756759882925</v>
      </c>
      <c r="L296">
        <v>0.31603088906303567</v>
      </c>
      <c r="M296">
        <v>0.30444918933425713</v>
      </c>
      <c r="N296">
        <v>0.29533909074546894</v>
      </c>
    </row>
    <row r="297" spans="1:14">
      <c r="A297">
        <v>91.5</v>
      </c>
      <c r="B297">
        <v>0.90233553431605307</v>
      </c>
      <c r="C297">
        <v>0.70198342515091661</v>
      </c>
      <c r="D297">
        <v>0.57870755954755548</v>
      </c>
      <c r="E297">
        <v>0.5039066817030855</v>
      </c>
      <c r="F297">
        <v>0.45179028425339984</v>
      </c>
      <c r="G297">
        <v>0.41359304907392791</v>
      </c>
      <c r="H297">
        <v>0.38804973232826406</v>
      </c>
      <c r="I297">
        <v>0.36528454365951946</v>
      </c>
      <c r="J297">
        <v>0.348677588167214</v>
      </c>
      <c r="K297">
        <v>0.33232250159891485</v>
      </c>
      <c r="L297">
        <v>0.31820822108541641</v>
      </c>
      <c r="M297">
        <v>0.3068276591048667</v>
      </c>
      <c r="N297">
        <v>0.29753144491519778</v>
      </c>
    </row>
    <row r="298" spans="1:14">
      <c r="A298">
        <v>91.75</v>
      </c>
      <c r="B298">
        <v>0.90503507844192366</v>
      </c>
      <c r="C298">
        <v>0.70621771361300067</v>
      </c>
      <c r="D298">
        <v>0.58298780107135673</v>
      </c>
      <c r="E298">
        <v>0.50740721771306163</v>
      </c>
      <c r="F298">
        <v>0.45503738644179725</v>
      </c>
      <c r="G298">
        <v>0.41660843629401262</v>
      </c>
      <c r="H298">
        <v>0.3913865705687431</v>
      </c>
      <c r="I298">
        <v>0.36849058844755223</v>
      </c>
      <c r="J298">
        <v>0.35160132516678078</v>
      </c>
      <c r="K298">
        <v>0.33502395320475614</v>
      </c>
      <c r="L298">
        <v>0.32067526128947926</v>
      </c>
      <c r="M298">
        <v>0.30904539759117461</v>
      </c>
      <c r="N298">
        <v>0.30029720526871106</v>
      </c>
    </row>
    <row r="299" spans="1:14">
      <c r="A299">
        <v>92</v>
      </c>
      <c r="B299">
        <v>0.90761123917167741</v>
      </c>
      <c r="C299">
        <v>0.70944123268422776</v>
      </c>
      <c r="D299">
        <v>0.58694217074953492</v>
      </c>
      <c r="E299">
        <v>0.51122996652047992</v>
      </c>
      <c r="F299">
        <v>0.45837855583678688</v>
      </c>
      <c r="G299">
        <v>0.41922693147298751</v>
      </c>
      <c r="H299">
        <v>0.39422704922280177</v>
      </c>
      <c r="I299">
        <v>0.37135044368811115</v>
      </c>
      <c r="J299">
        <v>0.35437362340041706</v>
      </c>
      <c r="K299">
        <v>0.33796275834310502</v>
      </c>
      <c r="L299">
        <v>0.3233174754069767</v>
      </c>
      <c r="M299">
        <v>0.31161648665560981</v>
      </c>
      <c r="N299">
        <v>0.30277285454798886</v>
      </c>
    </row>
    <row r="300" spans="1:14">
      <c r="A300">
        <v>92.25</v>
      </c>
      <c r="B300">
        <v>0.91068630554440477</v>
      </c>
      <c r="C300">
        <v>0.71364211417224521</v>
      </c>
      <c r="D300">
        <v>0.59080260873647605</v>
      </c>
      <c r="E300">
        <v>0.51549977137991432</v>
      </c>
      <c r="F300">
        <v>0.4626339099849005</v>
      </c>
      <c r="G300">
        <v>0.42285240159153015</v>
      </c>
      <c r="H300">
        <v>0.39726141169322587</v>
      </c>
      <c r="I300">
        <v>0.37394797849603895</v>
      </c>
      <c r="J300">
        <v>0.35753791137298091</v>
      </c>
      <c r="K300">
        <v>0.34056474128923725</v>
      </c>
      <c r="L300">
        <v>0.32653349636859502</v>
      </c>
      <c r="M300">
        <v>0.31396569600077689</v>
      </c>
      <c r="N300">
        <v>0.30520475401750241</v>
      </c>
    </row>
    <row r="301" spans="1:14">
      <c r="A301">
        <v>92.5</v>
      </c>
      <c r="B301">
        <v>0.91322158123840647</v>
      </c>
      <c r="C301">
        <v>0.71825893177745936</v>
      </c>
      <c r="D301">
        <v>0.5949226950276818</v>
      </c>
      <c r="E301">
        <v>0.51936954569127425</v>
      </c>
      <c r="F301">
        <v>0.46646376968030018</v>
      </c>
      <c r="G301">
        <v>0.42655925276190221</v>
      </c>
      <c r="H301">
        <v>0.40030012073659466</v>
      </c>
      <c r="I301">
        <v>0.37696252529650409</v>
      </c>
      <c r="J301">
        <v>0.36026494153588773</v>
      </c>
      <c r="K301">
        <v>0.34360896103035454</v>
      </c>
      <c r="L301">
        <v>0.32963661658444254</v>
      </c>
      <c r="M301">
        <v>0.31652868782832472</v>
      </c>
      <c r="N301">
        <v>0.30786408183882691</v>
      </c>
    </row>
    <row r="302" spans="1:14">
      <c r="A302">
        <v>92.75</v>
      </c>
      <c r="B302">
        <v>0.91621542840184989</v>
      </c>
      <c r="C302">
        <v>0.72296116275374578</v>
      </c>
      <c r="D302">
        <v>0.59956803726523067</v>
      </c>
      <c r="E302">
        <v>0.5231204205513228</v>
      </c>
      <c r="F302">
        <v>0.47058563571339379</v>
      </c>
      <c r="G302">
        <v>0.42965310721978844</v>
      </c>
      <c r="H302">
        <v>0.40370810347679587</v>
      </c>
      <c r="I302">
        <v>0.38006369261332434</v>
      </c>
      <c r="J302">
        <v>0.36328827384077178</v>
      </c>
      <c r="K302">
        <v>0.34654912217491529</v>
      </c>
      <c r="L302">
        <v>0.33237655992500742</v>
      </c>
      <c r="M302">
        <v>0.31920033908897488</v>
      </c>
      <c r="N302">
        <v>0.31036842406707571</v>
      </c>
    </row>
    <row r="303" spans="1:14">
      <c r="A303">
        <v>93</v>
      </c>
      <c r="B303">
        <v>0.91874027992056773</v>
      </c>
      <c r="C303">
        <v>0.72691273928123468</v>
      </c>
      <c r="D303">
        <v>0.60359047420043499</v>
      </c>
      <c r="E303">
        <v>0.52706876502972622</v>
      </c>
      <c r="F303">
        <v>0.47447841122958834</v>
      </c>
      <c r="G303">
        <v>0.43284306998838629</v>
      </c>
      <c r="H303">
        <v>0.40665263897590875</v>
      </c>
      <c r="I303">
        <v>0.38324723922080023</v>
      </c>
      <c r="J303">
        <v>0.36607716879585817</v>
      </c>
      <c r="K303">
        <v>0.34936207721818052</v>
      </c>
      <c r="L303">
        <v>0.33506588525013131</v>
      </c>
      <c r="M303">
        <v>0.32195031329408347</v>
      </c>
      <c r="N303">
        <v>0.3131417348131818</v>
      </c>
    </row>
    <row r="304" spans="1:14">
      <c r="A304">
        <v>93.25</v>
      </c>
      <c r="B304">
        <v>0.92133669020857667</v>
      </c>
      <c r="C304">
        <v>0.73226753193528449</v>
      </c>
      <c r="D304">
        <v>0.60784912496274424</v>
      </c>
      <c r="E304">
        <v>0.53085362961510274</v>
      </c>
      <c r="F304">
        <v>0.47815956850731162</v>
      </c>
      <c r="G304">
        <v>0.43651925923019441</v>
      </c>
      <c r="H304">
        <v>0.40977866098528393</v>
      </c>
      <c r="I304">
        <v>0.38665962482130312</v>
      </c>
      <c r="J304">
        <v>0.36902270245701313</v>
      </c>
      <c r="K304">
        <v>0.3523447564152169</v>
      </c>
      <c r="L304">
        <v>0.33803015992710994</v>
      </c>
      <c r="M304">
        <v>0.32492702102783994</v>
      </c>
      <c r="N304">
        <v>0.31542314755564577</v>
      </c>
    </row>
    <row r="305" spans="1:14">
      <c r="A305">
        <v>93.5</v>
      </c>
      <c r="B305">
        <v>0.92373946992078304</v>
      </c>
      <c r="C305">
        <v>0.7375068003943257</v>
      </c>
      <c r="D305">
        <v>0.61160757518789155</v>
      </c>
      <c r="E305">
        <v>0.53462364004559015</v>
      </c>
      <c r="F305">
        <v>0.48250002822062227</v>
      </c>
      <c r="G305">
        <v>0.43952894857836422</v>
      </c>
      <c r="H305">
        <v>0.41316572810932867</v>
      </c>
      <c r="I305">
        <v>0.39038946727118351</v>
      </c>
      <c r="J305">
        <v>0.37216101293145781</v>
      </c>
      <c r="K305">
        <v>0.35568341694765004</v>
      </c>
      <c r="L305">
        <v>0.34076903666969494</v>
      </c>
      <c r="M305">
        <v>0.32790182153246444</v>
      </c>
      <c r="N305">
        <v>0.31820822108541641</v>
      </c>
    </row>
    <row r="306" spans="1:14">
      <c r="A306">
        <v>93.75</v>
      </c>
      <c r="B306">
        <v>0.92607088622452882</v>
      </c>
      <c r="C306">
        <v>0.74230039148282323</v>
      </c>
      <c r="D306">
        <v>0.61640075035176189</v>
      </c>
      <c r="E306">
        <v>0.5389524026570518</v>
      </c>
      <c r="F306">
        <v>0.48667381854168168</v>
      </c>
      <c r="G306">
        <v>0.44276237272801333</v>
      </c>
      <c r="H306">
        <v>0.4167518670599078</v>
      </c>
      <c r="I306">
        <v>0.39390448041461662</v>
      </c>
      <c r="J306">
        <v>0.37470767177203962</v>
      </c>
      <c r="K306">
        <v>0.35940129548454902</v>
      </c>
      <c r="L306">
        <v>0.3439290461949005</v>
      </c>
      <c r="M306">
        <v>0.331216360685814</v>
      </c>
      <c r="N306">
        <v>0.32088782434101398</v>
      </c>
    </row>
    <row r="307" spans="1:14">
      <c r="A307">
        <v>94</v>
      </c>
      <c r="B307">
        <v>0.92868407269974895</v>
      </c>
      <c r="C307">
        <v>0.74671487199801923</v>
      </c>
      <c r="D307">
        <v>0.62109557267707838</v>
      </c>
      <c r="E307">
        <v>0.54428383498672694</v>
      </c>
      <c r="F307">
        <v>0.49087464320189828</v>
      </c>
      <c r="G307">
        <v>0.44675964252649264</v>
      </c>
      <c r="H307">
        <v>0.41961567268252609</v>
      </c>
      <c r="I307">
        <v>0.39747228792790001</v>
      </c>
      <c r="J307">
        <v>0.37834708204124212</v>
      </c>
      <c r="K307">
        <v>0.36260616584025973</v>
      </c>
      <c r="L307">
        <v>0.34736707399696998</v>
      </c>
      <c r="M307">
        <v>0.33406591977681022</v>
      </c>
      <c r="N307">
        <v>0.32446794230290543</v>
      </c>
    </row>
    <row r="308" spans="1:14">
      <c r="A308">
        <v>94.25</v>
      </c>
      <c r="B308">
        <v>0.93141331740288591</v>
      </c>
      <c r="C308">
        <v>0.7514181296230632</v>
      </c>
      <c r="D308">
        <v>0.62608194184380939</v>
      </c>
      <c r="E308">
        <v>0.54909593771845266</v>
      </c>
      <c r="F308">
        <v>0.49542558384253266</v>
      </c>
      <c r="G308">
        <v>0.45036544837622144</v>
      </c>
      <c r="H308">
        <v>0.42348112167133001</v>
      </c>
      <c r="I308">
        <v>0.40126116612290008</v>
      </c>
      <c r="J308">
        <v>0.38149289763275473</v>
      </c>
      <c r="K308">
        <v>0.36559198688276734</v>
      </c>
      <c r="L308">
        <v>0.350640667459444</v>
      </c>
      <c r="M308">
        <v>0.33756027145214262</v>
      </c>
      <c r="N308">
        <v>0.32798929249089825</v>
      </c>
    </row>
    <row r="309" spans="1:14">
      <c r="A309">
        <v>94.5</v>
      </c>
      <c r="B309">
        <v>0.9341946395432732</v>
      </c>
      <c r="C309">
        <v>0.75617014587558262</v>
      </c>
      <c r="D309">
        <v>0.63141661779519431</v>
      </c>
      <c r="E309">
        <v>0.55370462126356257</v>
      </c>
      <c r="F309">
        <v>0.49994732701319416</v>
      </c>
      <c r="G309">
        <v>0.45466748853461941</v>
      </c>
      <c r="H309">
        <v>0.42762591307828657</v>
      </c>
      <c r="I309">
        <v>0.40526763242614017</v>
      </c>
      <c r="J309">
        <v>0.38549688489983536</v>
      </c>
      <c r="K309">
        <v>0.36946731135521443</v>
      </c>
      <c r="L309">
        <v>0.35426608855722486</v>
      </c>
      <c r="M309">
        <v>0.34106295462094666</v>
      </c>
      <c r="N309">
        <v>0.33128956376777363</v>
      </c>
    </row>
    <row r="310" spans="1:14">
      <c r="A310">
        <v>94.75</v>
      </c>
      <c r="B310">
        <v>0.93713491595145038</v>
      </c>
      <c r="C310">
        <v>0.76062477448410049</v>
      </c>
      <c r="D310">
        <v>0.63616177542485075</v>
      </c>
      <c r="E310">
        <v>0.55848131291419878</v>
      </c>
      <c r="F310">
        <v>0.50417084620997121</v>
      </c>
      <c r="G310">
        <v>0.45854728517058574</v>
      </c>
      <c r="H310">
        <v>0.43148442567713624</v>
      </c>
      <c r="I310">
        <v>0.40899150813335305</v>
      </c>
      <c r="J310">
        <v>0.38971409584535632</v>
      </c>
      <c r="K310">
        <v>0.37286979086922478</v>
      </c>
      <c r="L310">
        <v>0.35815361780629734</v>
      </c>
      <c r="M310">
        <v>0.34445396084470176</v>
      </c>
      <c r="N310">
        <v>0.33479835838794719</v>
      </c>
    </row>
    <row r="311" spans="1:14">
      <c r="A311">
        <v>95</v>
      </c>
      <c r="B311">
        <v>0.94071163106616817</v>
      </c>
      <c r="C311">
        <v>0.76636320315599338</v>
      </c>
      <c r="D311">
        <v>0.64108391835160583</v>
      </c>
      <c r="E311">
        <v>0.56354651530056643</v>
      </c>
      <c r="F311">
        <v>0.50917232493235587</v>
      </c>
      <c r="G311">
        <v>0.46365125811563102</v>
      </c>
      <c r="H311">
        <v>0.43584577094085442</v>
      </c>
      <c r="I311">
        <v>0.41292006582382712</v>
      </c>
      <c r="J311">
        <v>0.39367468287218615</v>
      </c>
      <c r="K311">
        <v>0.37591355349958716</v>
      </c>
      <c r="L311">
        <v>0.36210775847352716</v>
      </c>
      <c r="M311">
        <v>0.34799929065180574</v>
      </c>
      <c r="N311">
        <v>0.33812021516949664</v>
      </c>
    </row>
    <row r="312" spans="1:14">
      <c r="A312">
        <v>95.1</v>
      </c>
      <c r="B312">
        <v>0.94195448220986777</v>
      </c>
      <c r="C312">
        <v>0.76812200908299821</v>
      </c>
      <c r="D312">
        <v>0.64347166269881695</v>
      </c>
      <c r="E312">
        <v>0.56557919242329724</v>
      </c>
      <c r="F312">
        <v>0.51067482610133885</v>
      </c>
      <c r="G312">
        <v>0.46564943761159444</v>
      </c>
      <c r="H312">
        <v>0.43731387443949538</v>
      </c>
      <c r="I312">
        <v>0.41489053092292799</v>
      </c>
      <c r="J312">
        <v>0.39506054501676685</v>
      </c>
      <c r="K312">
        <v>0.37752673641420148</v>
      </c>
      <c r="L312">
        <v>0.36374626055390258</v>
      </c>
      <c r="M312">
        <v>0.34953036323432868</v>
      </c>
      <c r="N312">
        <v>0.33950765435820129</v>
      </c>
    </row>
    <row r="313" spans="1:14">
      <c r="A313">
        <v>95.199999999999989</v>
      </c>
      <c r="B313">
        <v>0.94308457731234752</v>
      </c>
      <c r="C313">
        <v>0.77065820085769121</v>
      </c>
      <c r="D313">
        <v>0.64574631969829344</v>
      </c>
      <c r="E313">
        <v>0.56744644579366887</v>
      </c>
      <c r="F313">
        <v>0.51250455409803342</v>
      </c>
      <c r="G313">
        <v>0.46783817786616694</v>
      </c>
      <c r="H313">
        <v>0.43851225375552882</v>
      </c>
      <c r="I313">
        <v>0.41660843629401262</v>
      </c>
      <c r="J313">
        <v>0.39695635216038727</v>
      </c>
      <c r="K313">
        <v>0.37909225972887622</v>
      </c>
      <c r="L313">
        <v>0.36498252699693612</v>
      </c>
      <c r="M313">
        <v>0.35092249501518474</v>
      </c>
      <c r="N313">
        <v>0.341172327090009</v>
      </c>
    </row>
    <row r="314" spans="1:14">
      <c r="A314">
        <v>95.299999999999983</v>
      </c>
      <c r="B314">
        <v>0.94387047237715227</v>
      </c>
      <c r="C314">
        <v>0.77316840416764476</v>
      </c>
      <c r="D314">
        <v>0.6479674791624207</v>
      </c>
      <c r="E314">
        <v>0.56982483076832569</v>
      </c>
      <c r="F314">
        <v>0.51450037906221091</v>
      </c>
      <c r="G314">
        <v>0.46956224709777383</v>
      </c>
      <c r="H314">
        <v>0.4398147756602071</v>
      </c>
      <c r="I314">
        <v>0.41795929874299276</v>
      </c>
      <c r="J314">
        <v>0.39869551159281308</v>
      </c>
      <c r="K314">
        <v>0.3804506720860511</v>
      </c>
      <c r="L314">
        <v>0.36617351600857068</v>
      </c>
      <c r="M314">
        <v>0.35230000016938762</v>
      </c>
      <c r="N314">
        <v>0.34259732609978955</v>
      </c>
    </row>
    <row r="315" spans="1:14">
      <c r="A315">
        <v>95.399999999999977</v>
      </c>
      <c r="B315">
        <v>0.9450201286490354</v>
      </c>
      <c r="C315">
        <v>0.77607158095892348</v>
      </c>
      <c r="D315">
        <v>0.65021244107120957</v>
      </c>
      <c r="E315">
        <v>0.57187087192925856</v>
      </c>
      <c r="F315">
        <v>0.51671755343834225</v>
      </c>
      <c r="G315">
        <v>0.47169873481765484</v>
      </c>
      <c r="H315">
        <v>0.44110692447431915</v>
      </c>
      <c r="I315">
        <v>0.41944028071548661</v>
      </c>
      <c r="J315">
        <v>0.40032282111997042</v>
      </c>
      <c r="K315">
        <v>0.38191947413219529</v>
      </c>
      <c r="L315">
        <v>0.36811045925567293</v>
      </c>
      <c r="M315">
        <v>0.35411049137903522</v>
      </c>
      <c r="N315">
        <v>0.34441139382893393</v>
      </c>
    </row>
    <row r="316" spans="1:14">
      <c r="A316">
        <v>95.499999999999972</v>
      </c>
      <c r="B316">
        <v>0.94617988206735848</v>
      </c>
      <c r="C316">
        <v>0.77793558136094854</v>
      </c>
      <c r="D316">
        <v>0.65241330109116724</v>
      </c>
      <c r="E316">
        <v>0.57349075859799681</v>
      </c>
      <c r="F316">
        <v>0.51872029413000131</v>
      </c>
      <c r="G316">
        <v>0.47363314209364143</v>
      </c>
      <c r="H316">
        <v>0.44289770043033871</v>
      </c>
      <c r="I316">
        <v>0.42143257945329132</v>
      </c>
      <c r="J316">
        <v>0.40226236944293997</v>
      </c>
      <c r="K316">
        <v>0.38359886476968641</v>
      </c>
      <c r="L316">
        <v>0.36984279790600771</v>
      </c>
      <c r="M316">
        <v>0.35541402356263496</v>
      </c>
      <c r="N316">
        <v>0.34565536854726342</v>
      </c>
    </row>
    <row r="317" spans="1:14">
      <c r="A317">
        <v>95.599999999999966</v>
      </c>
      <c r="B317">
        <v>0.94734159508408866</v>
      </c>
      <c r="C317">
        <v>0.78050709943728036</v>
      </c>
      <c r="D317">
        <v>0.65503492661601381</v>
      </c>
      <c r="E317">
        <v>0.57547778202773348</v>
      </c>
      <c r="F317">
        <v>0.52107003851815326</v>
      </c>
      <c r="G317">
        <v>0.47560278839684106</v>
      </c>
      <c r="H317">
        <v>0.4450566157252866</v>
      </c>
      <c r="I317">
        <v>0.42349271983882347</v>
      </c>
      <c r="J317">
        <v>0.40388531238450831</v>
      </c>
      <c r="K317">
        <v>0.38532704783287708</v>
      </c>
      <c r="L317">
        <v>0.37154113279353362</v>
      </c>
      <c r="M317">
        <v>0.35760639482553669</v>
      </c>
      <c r="N317">
        <v>0.34743146204022951</v>
      </c>
    </row>
    <row r="318" spans="1:14">
      <c r="A318">
        <v>95.69999999999996</v>
      </c>
      <c r="B318">
        <v>0.94824683154080414</v>
      </c>
      <c r="C318">
        <v>0.78238093102302486</v>
      </c>
      <c r="D318">
        <v>0.65728000275173715</v>
      </c>
      <c r="E318">
        <v>0.57797220246749814</v>
      </c>
      <c r="F318">
        <v>0.52350159373644245</v>
      </c>
      <c r="G318">
        <v>0.47761170278733978</v>
      </c>
      <c r="H318">
        <v>0.44688190601076605</v>
      </c>
      <c r="I318">
        <v>0.4253075045600162</v>
      </c>
      <c r="J318">
        <v>0.40557599990213383</v>
      </c>
      <c r="K318">
        <v>0.38725439817014196</v>
      </c>
      <c r="L318">
        <v>0.37302226091050694</v>
      </c>
      <c r="M318">
        <v>0.35935881477227788</v>
      </c>
      <c r="N318">
        <v>0.34889984390318401</v>
      </c>
    </row>
    <row r="319" spans="1:14">
      <c r="A319">
        <v>95.799999999999955</v>
      </c>
      <c r="B319">
        <v>0.94950312125171221</v>
      </c>
      <c r="C319">
        <v>0.7849604851954195</v>
      </c>
      <c r="D319">
        <v>0.65988362570910142</v>
      </c>
      <c r="E319">
        <v>0.58083967748896415</v>
      </c>
      <c r="F319">
        <v>0.52593658433203327</v>
      </c>
      <c r="G319">
        <v>0.47933871506073183</v>
      </c>
      <c r="H319">
        <v>0.44852681766459124</v>
      </c>
      <c r="I319">
        <v>0.42727878986534579</v>
      </c>
      <c r="J319">
        <v>0.40738160234666265</v>
      </c>
      <c r="K319">
        <v>0.38907498021588816</v>
      </c>
      <c r="L319">
        <v>0.37441338547724995</v>
      </c>
      <c r="M319">
        <v>0.36141265501443293</v>
      </c>
      <c r="N319">
        <v>0.35050225418711839</v>
      </c>
    </row>
    <row r="320" spans="1:14">
      <c r="A320">
        <v>95.899999999999949</v>
      </c>
      <c r="B320">
        <v>0.95026153569392935</v>
      </c>
      <c r="C320">
        <v>0.7879363119435181</v>
      </c>
      <c r="D320">
        <v>0.6626512264848079</v>
      </c>
      <c r="E320">
        <v>0.58279580268928122</v>
      </c>
      <c r="F320">
        <v>0.52813942001921743</v>
      </c>
      <c r="G320">
        <v>0.48188643689241806</v>
      </c>
      <c r="H320">
        <v>0.45018218749798461</v>
      </c>
      <c r="I320">
        <v>0.42906473373944748</v>
      </c>
      <c r="J320">
        <v>0.40899150813335305</v>
      </c>
      <c r="K320">
        <v>0.3911049113055195</v>
      </c>
      <c r="L320">
        <v>0.37598318244841311</v>
      </c>
      <c r="M320">
        <v>0.36311216166135679</v>
      </c>
      <c r="N320">
        <v>0.35210062435539929</v>
      </c>
    </row>
    <row r="321" spans="1:14">
      <c r="A321">
        <v>95.999999999999943</v>
      </c>
      <c r="B321">
        <v>0.95157846194903806</v>
      </c>
      <c r="C321">
        <v>0.79011875873074544</v>
      </c>
      <c r="D321">
        <v>0.66512467621879545</v>
      </c>
      <c r="E321">
        <v>0.58492182324002517</v>
      </c>
      <c r="F321">
        <v>0.5304636031797344</v>
      </c>
      <c r="G321">
        <v>0.484689167084074</v>
      </c>
      <c r="H321">
        <v>0.45275553811618152</v>
      </c>
      <c r="I321">
        <v>0.43090220611394958</v>
      </c>
      <c r="J321">
        <v>0.41070361761227114</v>
      </c>
      <c r="K321">
        <v>0.39308911255931839</v>
      </c>
      <c r="L321">
        <v>0.37777897869584243</v>
      </c>
      <c r="M321">
        <v>0.36465499489525183</v>
      </c>
      <c r="N321">
        <v>0.35385492964933368</v>
      </c>
    </row>
    <row r="322" spans="1:14">
      <c r="A322">
        <v>96.099999999999937</v>
      </c>
      <c r="B322">
        <v>0.95258747801486354</v>
      </c>
      <c r="C322">
        <v>0.79269914056274227</v>
      </c>
      <c r="D322">
        <v>0.66746140494083483</v>
      </c>
      <c r="E322">
        <v>0.58750723344644906</v>
      </c>
      <c r="F322">
        <v>0.53269801597857647</v>
      </c>
      <c r="G322">
        <v>0.48704159461398638</v>
      </c>
      <c r="H322">
        <v>0.45438083477508012</v>
      </c>
      <c r="I322">
        <v>0.43251495410875884</v>
      </c>
      <c r="J322">
        <v>0.41263915491902792</v>
      </c>
      <c r="K322">
        <v>0.39489592785977601</v>
      </c>
      <c r="L322">
        <v>0.37949002256790448</v>
      </c>
      <c r="M322">
        <v>0.36620119938517992</v>
      </c>
      <c r="N322">
        <v>0.3554900687062803</v>
      </c>
    </row>
    <row r="323" spans="1:14">
      <c r="A323">
        <v>96.199999999999932</v>
      </c>
      <c r="B323">
        <v>0.95376567876720708</v>
      </c>
      <c r="C323">
        <v>0.79541122589432423</v>
      </c>
      <c r="D323">
        <v>0.67019580011966029</v>
      </c>
      <c r="E323">
        <v>0.58971237316543179</v>
      </c>
      <c r="F323">
        <v>0.53530106538070055</v>
      </c>
      <c r="G323">
        <v>0.48926874826088534</v>
      </c>
      <c r="H323">
        <v>0.45633218864603853</v>
      </c>
      <c r="I323">
        <v>0.43423149956398854</v>
      </c>
      <c r="J323">
        <v>0.41480098553817513</v>
      </c>
      <c r="K323">
        <v>0.39677786798858838</v>
      </c>
      <c r="L323">
        <v>0.38087618300791615</v>
      </c>
      <c r="M323">
        <v>0.36811045925567293</v>
      </c>
      <c r="N323">
        <v>0.35765542075201101</v>
      </c>
    </row>
    <row r="324" spans="1:14">
      <c r="A324">
        <v>96.299999999999926</v>
      </c>
      <c r="B324">
        <v>0.95492956588068667</v>
      </c>
      <c r="C324">
        <v>0.7980638623417976</v>
      </c>
      <c r="D324">
        <v>0.67312417877152353</v>
      </c>
      <c r="E324">
        <v>0.59225261265683982</v>
      </c>
      <c r="F324">
        <v>0.53724437698351879</v>
      </c>
      <c r="G324">
        <v>0.49161930249597707</v>
      </c>
      <c r="H324">
        <v>0.45835267779368122</v>
      </c>
      <c r="I324">
        <v>0.4364425447769596</v>
      </c>
      <c r="J324">
        <v>0.41718996550552301</v>
      </c>
      <c r="K324">
        <v>0.3987093409390931</v>
      </c>
      <c r="L324">
        <v>0.3831650140044694</v>
      </c>
      <c r="M324">
        <v>0.37008514907513368</v>
      </c>
      <c r="N324">
        <v>0.35935881477227788</v>
      </c>
    </row>
    <row r="325" spans="1:14">
      <c r="A325">
        <v>96.39999999999992</v>
      </c>
      <c r="B325">
        <v>0.95643329172304181</v>
      </c>
      <c r="C325">
        <v>0.8010197057397106</v>
      </c>
      <c r="D325">
        <v>0.67605789813764883</v>
      </c>
      <c r="E325">
        <v>0.59462492496331876</v>
      </c>
      <c r="F325">
        <v>0.54004789422588029</v>
      </c>
      <c r="G325">
        <v>0.49433044874463855</v>
      </c>
      <c r="H325">
        <v>0.46138591924764299</v>
      </c>
      <c r="I325">
        <v>0.43827889175854096</v>
      </c>
      <c r="J325">
        <v>0.41859686109761496</v>
      </c>
      <c r="K325">
        <v>0.40032282111997042</v>
      </c>
      <c r="L325">
        <v>0.38513864694675298</v>
      </c>
      <c r="M325">
        <v>0.3719118601587077</v>
      </c>
      <c r="N325">
        <v>0.36160385541754231</v>
      </c>
    </row>
    <row r="326" spans="1:14">
      <c r="A326">
        <v>96.499999999999915</v>
      </c>
      <c r="B326">
        <v>0.95768342905834014</v>
      </c>
      <c r="C326">
        <v>0.80401073062875739</v>
      </c>
      <c r="D326">
        <v>0.679072553696764</v>
      </c>
      <c r="E326">
        <v>0.59773885625419276</v>
      </c>
      <c r="F326">
        <v>0.54259358903828359</v>
      </c>
      <c r="G326">
        <v>0.49652296146969971</v>
      </c>
      <c r="H326">
        <v>0.46380829201698848</v>
      </c>
      <c r="I326">
        <v>0.44008679494635938</v>
      </c>
      <c r="J326">
        <v>0.42092915819439292</v>
      </c>
      <c r="K326">
        <v>0.40265812224595915</v>
      </c>
      <c r="L326">
        <v>0.38731754460606621</v>
      </c>
      <c r="M326">
        <v>0.37355047085259691</v>
      </c>
      <c r="N326">
        <v>0.36372030212165901</v>
      </c>
    </row>
    <row r="327" spans="1:14">
      <c r="A327">
        <v>96.599999999999909</v>
      </c>
      <c r="B327">
        <v>0.95902997176920801</v>
      </c>
      <c r="C327">
        <v>0.80652990042065575</v>
      </c>
      <c r="D327">
        <v>0.68147879075008377</v>
      </c>
      <c r="E327">
        <v>0.60055137480700793</v>
      </c>
      <c r="F327">
        <v>0.5454663914478699</v>
      </c>
      <c r="G327">
        <v>0.49861328792098947</v>
      </c>
      <c r="H327">
        <v>0.46618418290872454</v>
      </c>
      <c r="I327">
        <v>0.44162217461629938</v>
      </c>
      <c r="J327">
        <v>0.42309292535797433</v>
      </c>
      <c r="K327">
        <v>0.40494513080264088</v>
      </c>
      <c r="L327">
        <v>0.38980685306381652</v>
      </c>
      <c r="M327">
        <v>0.3755103497822464</v>
      </c>
      <c r="N327">
        <v>0.36517851888404401</v>
      </c>
    </row>
    <row r="328" spans="1:14">
      <c r="A328">
        <v>96.699999999999903</v>
      </c>
      <c r="B328">
        <v>0.95992146407276147</v>
      </c>
      <c r="C328">
        <v>0.8091888376352171</v>
      </c>
      <c r="D328">
        <v>0.68453053347181902</v>
      </c>
      <c r="E328">
        <v>0.60326141748976037</v>
      </c>
      <c r="F328">
        <v>0.54805333319045946</v>
      </c>
      <c r="G328">
        <v>0.50117906525693601</v>
      </c>
      <c r="H328">
        <v>0.46850559195874847</v>
      </c>
      <c r="I328">
        <v>0.44401634385043115</v>
      </c>
      <c r="J328">
        <v>0.42553957300647738</v>
      </c>
      <c r="K328">
        <v>0.40699049429494327</v>
      </c>
      <c r="L328">
        <v>0.39250182542806716</v>
      </c>
      <c r="M328">
        <v>0.37729733260142517</v>
      </c>
      <c r="N328">
        <v>0.36725602081284375</v>
      </c>
    </row>
    <row r="329" spans="1:14">
      <c r="A329">
        <v>96.799999999999898</v>
      </c>
      <c r="B329">
        <v>0.96100620679161708</v>
      </c>
      <c r="C329">
        <v>0.81176565316895988</v>
      </c>
      <c r="D329">
        <v>0.68761556273051383</v>
      </c>
      <c r="E329">
        <v>0.60602460520215606</v>
      </c>
      <c r="F329">
        <v>0.55101451989865413</v>
      </c>
      <c r="G329">
        <v>0.50321534446753891</v>
      </c>
      <c r="H329">
        <v>0.47091695908930814</v>
      </c>
      <c r="I329">
        <v>0.44631692212966356</v>
      </c>
      <c r="J329">
        <v>0.42801701085539889</v>
      </c>
      <c r="K329">
        <v>0.40857258544671121</v>
      </c>
      <c r="L329">
        <v>0.39457788721932441</v>
      </c>
      <c r="M329">
        <v>0.37931694639335628</v>
      </c>
      <c r="N329">
        <v>0.36956708066746974</v>
      </c>
    </row>
    <row r="330" spans="1:14">
      <c r="A330">
        <v>96.899999999999892</v>
      </c>
      <c r="B330">
        <v>0.96224321836643323</v>
      </c>
      <c r="C330">
        <v>0.81472412399658223</v>
      </c>
      <c r="D330">
        <v>0.69066821670176226</v>
      </c>
      <c r="E330">
        <v>0.60901969587485416</v>
      </c>
      <c r="F330">
        <v>0.55312169541135003</v>
      </c>
      <c r="G330">
        <v>0.50611664541706047</v>
      </c>
      <c r="H330">
        <v>0.47331074505778309</v>
      </c>
      <c r="I330">
        <v>0.44825714802008293</v>
      </c>
      <c r="J330">
        <v>0.42996570370103626</v>
      </c>
      <c r="K330">
        <v>0.41070759272253249</v>
      </c>
      <c r="L330">
        <v>0.3965986619031881</v>
      </c>
      <c r="M330">
        <v>0.3813968308814355</v>
      </c>
      <c r="N330">
        <v>0.37113590064029867</v>
      </c>
    </row>
    <row r="331" spans="1:14">
      <c r="A331">
        <v>96.999999999999886</v>
      </c>
      <c r="B331">
        <v>0.96335029337971068</v>
      </c>
      <c r="C331">
        <v>0.81741060984849734</v>
      </c>
      <c r="D331">
        <v>0.69386809399779903</v>
      </c>
      <c r="E331">
        <v>0.611958183785549</v>
      </c>
      <c r="F331">
        <v>0.55618097370887165</v>
      </c>
      <c r="G331">
        <v>0.50904431276930695</v>
      </c>
      <c r="H331">
        <v>0.47582242660411583</v>
      </c>
      <c r="I331">
        <v>0.4507751535383473</v>
      </c>
      <c r="J331">
        <v>0.43213998200471826</v>
      </c>
      <c r="K331">
        <v>0.41296884103344883</v>
      </c>
      <c r="L331">
        <v>0.39914728053550058</v>
      </c>
      <c r="M331">
        <v>0.38392038976487597</v>
      </c>
      <c r="N331">
        <v>0.37311071210327534</v>
      </c>
    </row>
    <row r="332" spans="1:14">
      <c r="A332">
        <v>97.099999999999881</v>
      </c>
      <c r="B332">
        <v>0.9648587216374459</v>
      </c>
      <c r="C332">
        <v>0.82063108548391006</v>
      </c>
      <c r="D332">
        <v>0.696996855653778</v>
      </c>
      <c r="E332">
        <v>0.61533420763934954</v>
      </c>
      <c r="F332">
        <v>0.55913152041635839</v>
      </c>
      <c r="G332">
        <v>0.51201317866245044</v>
      </c>
      <c r="H332">
        <v>0.47870420651165879</v>
      </c>
      <c r="I332">
        <v>0.45364636169682881</v>
      </c>
      <c r="J332">
        <v>0.43421911870790181</v>
      </c>
      <c r="K332">
        <v>0.41570902570131552</v>
      </c>
      <c r="L332">
        <v>0.40123040998978532</v>
      </c>
      <c r="M332">
        <v>0.3860391333774057</v>
      </c>
      <c r="N332">
        <v>0.37504523294024317</v>
      </c>
    </row>
    <row r="333" spans="1:14">
      <c r="A333">
        <v>97.199999999999875</v>
      </c>
      <c r="B333">
        <v>0.96578338964405552</v>
      </c>
      <c r="C333">
        <v>0.82352378680254845</v>
      </c>
      <c r="D333">
        <v>0.69911757272617225</v>
      </c>
      <c r="E333">
        <v>0.61843225287096026</v>
      </c>
      <c r="F333">
        <v>0.56169210426345462</v>
      </c>
      <c r="G333">
        <v>0.51429598541719657</v>
      </c>
      <c r="H333">
        <v>0.48134881060655005</v>
      </c>
      <c r="I333">
        <v>0.45538239074545928</v>
      </c>
      <c r="J333">
        <v>0.43660508265476206</v>
      </c>
      <c r="K333">
        <v>0.41764619148707494</v>
      </c>
      <c r="L333">
        <v>0.40374164112001687</v>
      </c>
      <c r="M333">
        <v>0.38954000583564052</v>
      </c>
      <c r="N333">
        <v>0.37715443039818958</v>
      </c>
    </row>
    <row r="334" spans="1:14">
      <c r="A334">
        <v>97.299999999999869</v>
      </c>
      <c r="B334">
        <v>0.96713683991212562</v>
      </c>
      <c r="C334">
        <v>0.82651249167745078</v>
      </c>
      <c r="D334">
        <v>0.70182563613338733</v>
      </c>
      <c r="E334">
        <v>0.62140710218358286</v>
      </c>
      <c r="F334">
        <v>0.56472869930468028</v>
      </c>
      <c r="G334">
        <v>0.51737825094382051</v>
      </c>
      <c r="H334">
        <v>0.4842181366066261</v>
      </c>
      <c r="I334">
        <v>0.45786819023031911</v>
      </c>
      <c r="J334">
        <v>0.43859204923231554</v>
      </c>
      <c r="K334">
        <v>0.41988418726888926</v>
      </c>
      <c r="L334">
        <v>0.40583503335507365</v>
      </c>
      <c r="M334">
        <v>0.39283339182708188</v>
      </c>
      <c r="N334">
        <v>0.3792693402125672</v>
      </c>
    </row>
    <row r="335" spans="1:14">
      <c r="A335">
        <v>97.399999999999864</v>
      </c>
      <c r="B335">
        <v>0.96820433533709649</v>
      </c>
      <c r="C335">
        <v>0.82913202846717449</v>
      </c>
      <c r="D335">
        <v>0.70532360526267879</v>
      </c>
      <c r="E335">
        <v>0.62429080080511878</v>
      </c>
      <c r="F335">
        <v>0.568002340207304</v>
      </c>
      <c r="G335">
        <v>0.52098339455838583</v>
      </c>
      <c r="H335">
        <v>0.48725873197750236</v>
      </c>
      <c r="I335">
        <v>0.46126468866044296</v>
      </c>
      <c r="J335">
        <v>0.44102493747143112</v>
      </c>
      <c r="K335">
        <v>0.42189490716765687</v>
      </c>
      <c r="L335">
        <v>0.40800705685322625</v>
      </c>
      <c r="M335">
        <v>0.39506054501676685</v>
      </c>
      <c r="N335">
        <v>0.38142309935477314</v>
      </c>
    </row>
    <row r="336" spans="1:14">
      <c r="A336">
        <v>97.499999999999858</v>
      </c>
      <c r="B336">
        <v>0.96906124292088314</v>
      </c>
      <c r="C336">
        <v>0.83193616332613429</v>
      </c>
      <c r="D336">
        <v>0.7085150238625425</v>
      </c>
      <c r="E336">
        <v>0.6277776583121355</v>
      </c>
      <c r="F336">
        <v>0.57116178556116459</v>
      </c>
      <c r="G336">
        <v>0.5247146926564451</v>
      </c>
      <c r="H336">
        <v>0.49060140021758775</v>
      </c>
      <c r="I336">
        <v>0.46365125811563102</v>
      </c>
      <c r="J336">
        <v>0.44344303071200297</v>
      </c>
      <c r="K336">
        <v>0.42431391366088295</v>
      </c>
      <c r="L336">
        <v>0.41034040764620966</v>
      </c>
      <c r="M336">
        <v>0.39782342142150834</v>
      </c>
      <c r="N336">
        <v>0.38392038976487597</v>
      </c>
    </row>
    <row r="337" spans="1:14">
      <c r="A337">
        <v>97.599999999999852</v>
      </c>
      <c r="B337">
        <v>0.97038477725992367</v>
      </c>
      <c r="C337">
        <v>0.83533306158452203</v>
      </c>
      <c r="D337">
        <v>0.71220634839986019</v>
      </c>
      <c r="E337">
        <v>0.63191482584963665</v>
      </c>
      <c r="F337">
        <v>0.57413872287477874</v>
      </c>
      <c r="G337">
        <v>0.52758776502228866</v>
      </c>
      <c r="H337">
        <v>0.49414756963422812</v>
      </c>
      <c r="I337">
        <v>0.46640387413173884</v>
      </c>
      <c r="J337">
        <v>0.4465035101285415</v>
      </c>
      <c r="K337">
        <v>0.42815862678922967</v>
      </c>
      <c r="L337">
        <v>0.41334453954956413</v>
      </c>
      <c r="M337">
        <v>0.40027329091655811</v>
      </c>
      <c r="N337">
        <v>0.38723362038877118</v>
      </c>
    </row>
    <row r="338" spans="1:14">
      <c r="A338">
        <v>97.699999999999847</v>
      </c>
      <c r="B338">
        <v>0.97155075107639133</v>
      </c>
      <c r="C338">
        <v>0.83886700923706436</v>
      </c>
      <c r="D338">
        <v>0.71633961651738531</v>
      </c>
      <c r="E338">
        <v>0.63460228642712557</v>
      </c>
      <c r="F338">
        <v>0.57788031839529674</v>
      </c>
      <c r="G338">
        <v>0.53049841474863457</v>
      </c>
      <c r="H338">
        <v>0.4970958815111432</v>
      </c>
      <c r="I338">
        <v>0.46905636653938249</v>
      </c>
      <c r="J338">
        <v>0.44900131424009587</v>
      </c>
      <c r="K338">
        <v>0.430525606717645</v>
      </c>
      <c r="L338">
        <v>0.41629050209654683</v>
      </c>
      <c r="M338">
        <v>0.40285022578749891</v>
      </c>
      <c r="N338">
        <v>0.39063933235170462</v>
      </c>
    </row>
    <row r="339" spans="1:14">
      <c r="A339">
        <v>97.799999999999841</v>
      </c>
      <c r="B339">
        <v>0.97298220903503885</v>
      </c>
      <c r="C339">
        <v>0.84220024606027488</v>
      </c>
      <c r="D339">
        <v>0.71986903839495242</v>
      </c>
      <c r="E339">
        <v>0.63739664088469961</v>
      </c>
      <c r="F339">
        <v>0.58117144793288689</v>
      </c>
      <c r="G339">
        <v>0.53401617547365987</v>
      </c>
      <c r="H339">
        <v>0.50081593091686338</v>
      </c>
      <c r="I339">
        <v>0.47188281961752948</v>
      </c>
      <c r="J339">
        <v>0.45275742526788476</v>
      </c>
      <c r="K339">
        <v>0.43314732575267356</v>
      </c>
      <c r="L339">
        <v>0.41849721384162941</v>
      </c>
      <c r="M339">
        <v>0.40542377160846971</v>
      </c>
      <c r="N339">
        <v>0.39451801659888203</v>
      </c>
    </row>
    <row r="340" spans="1:14">
      <c r="A340">
        <v>97.899999999999835</v>
      </c>
      <c r="B340">
        <v>0.9740605158557023</v>
      </c>
      <c r="C340">
        <v>0.84670060522764268</v>
      </c>
      <c r="D340">
        <v>0.72374910177971608</v>
      </c>
      <c r="E340">
        <v>0.64152089284503577</v>
      </c>
      <c r="F340">
        <v>0.58436245449709789</v>
      </c>
      <c r="G340">
        <v>0.53704926243062245</v>
      </c>
      <c r="H340">
        <v>0.50389024620206269</v>
      </c>
      <c r="I340">
        <v>0.47582217705075541</v>
      </c>
      <c r="J340">
        <v>0.45540202678638475</v>
      </c>
      <c r="K340">
        <v>0.4365012447184578</v>
      </c>
      <c r="L340">
        <v>0.42142646182944632</v>
      </c>
      <c r="M340">
        <v>0.4080351198111028</v>
      </c>
      <c r="N340">
        <v>0.39678709760988418</v>
      </c>
    </row>
    <row r="341" spans="1:14">
      <c r="A341">
        <v>97.999999999999829</v>
      </c>
      <c r="B341">
        <v>0.97530833396697003</v>
      </c>
      <c r="C341">
        <v>0.84956385232177234</v>
      </c>
      <c r="D341">
        <v>0.72742073456692591</v>
      </c>
      <c r="E341">
        <v>0.64659675098228808</v>
      </c>
      <c r="F341">
        <v>0.58791552175800033</v>
      </c>
      <c r="G341">
        <v>0.54131992665010331</v>
      </c>
      <c r="H341">
        <v>0.50837097565430311</v>
      </c>
      <c r="I341">
        <v>0.47953191113472132</v>
      </c>
      <c r="J341">
        <v>0.45817887756519921</v>
      </c>
      <c r="K341">
        <v>0.43888185513872535</v>
      </c>
      <c r="L341">
        <v>0.42384974720094937</v>
      </c>
      <c r="M341">
        <v>0.41107739075172645</v>
      </c>
      <c r="N341">
        <v>0.4001143759965759</v>
      </c>
    </row>
    <row r="342" spans="1:14">
      <c r="A342">
        <v>98.099999999999824</v>
      </c>
      <c r="B342">
        <v>0.97637793415525265</v>
      </c>
      <c r="C342">
        <v>0.85314849262421455</v>
      </c>
      <c r="D342">
        <v>0.73137665981279953</v>
      </c>
      <c r="E342">
        <v>0.65118241080572492</v>
      </c>
      <c r="F342">
        <v>0.59212328950318649</v>
      </c>
      <c r="G342">
        <v>0.54473089556119714</v>
      </c>
      <c r="H342">
        <v>0.51255570266977868</v>
      </c>
      <c r="I342">
        <v>0.48247017673729548</v>
      </c>
      <c r="J342">
        <v>0.46168586324648514</v>
      </c>
      <c r="K342">
        <v>0.44205662186217781</v>
      </c>
      <c r="L342">
        <v>0.42718580460166555</v>
      </c>
      <c r="M342">
        <v>0.41471284237844275</v>
      </c>
      <c r="N342">
        <v>0.40265812224595915</v>
      </c>
    </row>
    <row r="343" spans="1:14">
      <c r="A343">
        <v>98.199999999999818</v>
      </c>
      <c r="B343">
        <v>0.97736722408817545</v>
      </c>
      <c r="C343">
        <v>0.85699172058711237</v>
      </c>
      <c r="D343">
        <v>0.73690260282377551</v>
      </c>
      <c r="E343">
        <v>0.65512269386634958</v>
      </c>
      <c r="F343">
        <v>0.59586133844997369</v>
      </c>
      <c r="G343">
        <v>0.54890692023183807</v>
      </c>
      <c r="H343">
        <v>0.5166925297366306</v>
      </c>
      <c r="I343">
        <v>0.48630309857874865</v>
      </c>
      <c r="J343">
        <v>0.46452054264742881</v>
      </c>
      <c r="K343">
        <v>0.44525499457763557</v>
      </c>
      <c r="L343">
        <v>0.43066120481567843</v>
      </c>
      <c r="M343">
        <v>0.41819232890212066</v>
      </c>
      <c r="N343">
        <v>0.40607392009902005</v>
      </c>
    </row>
    <row r="344" spans="1:14">
      <c r="A344">
        <v>98.299999999999812</v>
      </c>
      <c r="B344">
        <v>0.97885941382969921</v>
      </c>
      <c r="C344">
        <v>0.86122315257894433</v>
      </c>
      <c r="D344">
        <v>0.74188068401917662</v>
      </c>
      <c r="E344">
        <v>0.65989613435379779</v>
      </c>
      <c r="F344">
        <v>0.59979610973416397</v>
      </c>
      <c r="G344">
        <v>0.55355252672242616</v>
      </c>
      <c r="H344">
        <v>0.52030750379443025</v>
      </c>
      <c r="I344">
        <v>0.49085615757114454</v>
      </c>
      <c r="J344">
        <v>0.46784129151870757</v>
      </c>
      <c r="K344">
        <v>0.44818644481097375</v>
      </c>
      <c r="L344">
        <v>0.4338003782355388</v>
      </c>
      <c r="M344">
        <v>0.42133518276786069</v>
      </c>
      <c r="N344">
        <v>0.4090105890514017</v>
      </c>
    </row>
    <row r="345" spans="1:14">
      <c r="A345">
        <v>98.399999999999807</v>
      </c>
      <c r="B345">
        <v>0.98024092297296228</v>
      </c>
      <c r="C345">
        <v>0.8651160697912067</v>
      </c>
      <c r="D345">
        <v>0.74653050939566268</v>
      </c>
      <c r="E345">
        <v>0.66397020590935008</v>
      </c>
      <c r="F345">
        <v>0.60410058689642876</v>
      </c>
      <c r="G345">
        <v>0.55877447021449511</v>
      </c>
      <c r="H345">
        <v>0.52526317874293738</v>
      </c>
      <c r="I345">
        <v>0.49498449903376024</v>
      </c>
      <c r="J345">
        <v>0.47177412598520357</v>
      </c>
      <c r="K345">
        <v>0.45275553811618152</v>
      </c>
      <c r="L345">
        <v>0.43736326569418243</v>
      </c>
      <c r="M345">
        <v>0.42384974720094937</v>
      </c>
      <c r="N345">
        <v>0.41334453954956413</v>
      </c>
    </row>
    <row r="346" spans="1:14">
      <c r="A346">
        <v>98.499999999999801</v>
      </c>
      <c r="B346">
        <v>0.98143035025260039</v>
      </c>
      <c r="C346">
        <v>0.8699684237748464</v>
      </c>
      <c r="D346">
        <v>0.75162354450160551</v>
      </c>
      <c r="E346">
        <v>0.66964064193117523</v>
      </c>
      <c r="F346">
        <v>0.60930398468930524</v>
      </c>
      <c r="G346">
        <v>0.56288691861973128</v>
      </c>
      <c r="H346">
        <v>0.52920722723398983</v>
      </c>
      <c r="I346">
        <v>0.4998301632146902</v>
      </c>
      <c r="J346">
        <v>0.47757055591770042</v>
      </c>
      <c r="K346">
        <v>0.4575001612349518</v>
      </c>
      <c r="L346">
        <v>0.44063664702129834</v>
      </c>
      <c r="M346">
        <v>0.4278620084448384</v>
      </c>
      <c r="N346">
        <v>0.41773768496565705</v>
      </c>
    </row>
    <row r="347" spans="1:14">
      <c r="A347">
        <v>98.599999999999795</v>
      </c>
      <c r="B347">
        <v>0.98247353215995137</v>
      </c>
      <c r="C347">
        <v>0.87479031922442607</v>
      </c>
      <c r="D347">
        <v>0.75584511236116647</v>
      </c>
      <c r="E347">
        <v>0.67421759350133736</v>
      </c>
      <c r="F347">
        <v>0.61459683461468295</v>
      </c>
      <c r="G347">
        <v>0.56771003006543974</v>
      </c>
      <c r="H347">
        <v>0.53401617547365987</v>
      </c>
      <c r="I347">
        <v>0.50423052226900411</v>
      </c>
      <c r="J347">
        <v>0.48164633676740881</v>
      </c>
      <c r="K347">
        <v>0.46137509021774986</v>
      </c>
      <c r="L347">
        <v>0.4446749880333587</v>
      </c>
      <c r="M347">
        <v>0.43117491135684077</v>
      </c>
      <c r="N347">
        <v>0.42125961612716528</v>
      </c>
    </row>
    <row r="348" spans="1:14">
      <c r="A348">
        <v>98.69999999999979</v>
      </c>
      <c r="B348">
        <v>0.98388714700544899</v>
      </c>
      <c r="C348">
        <v>0.87843225717712892</v>
      </c>
      <c r="D348">
        <v>0.76192715137776645</v>
      </c>
      <c r="E348">
        <v>0.68001062990541783</v>
      </c>
      <c r="F348">
        <v>0.61964112094583068</v>
      </c>
      <c r="G348">
        <v>0.57261917166510645</v>
      </c>
      <c r="H348">
        <v>0.53788103534833565</v>
      </c>
      <c r="I348">
        <v>0.51136966500937309</v>
      </c>
      <c r="J348">
        <v>0.48623774214180254</v>
      </c>
      <c r="K348">
        <v>0.46464382729091308</v>
      </c>
      <c r="L348">
        <v>0.44877104724016159</v>
      </c>
      <c r="M348">
        <v>0.43472472609835333</v>
      </c>
      <c r="N348">
        <v>0.42467186864377576</v>
      </c>
    </row>
    <row r="349" spans="1:14">
      <c r="A349">
        <v>98.799999999999784</v>
      </c>
      <c r="B349">
        <v>0.98522763659250201</v>
      </c>
      <c r="C349">
        <v>0.88212819251748475</v>
      </c>
      <c r="D349">
        <v>0.76886683898351382</v>
      </c>
      <c r="E349">
        <v>0.6860531744756343</v>
      </c>
      <c r="F349">
        <v>0.62431008915609776</v>
      </c>
      <c r="G349">
        <v>0.57683889466618798</v>
      </c>
      <c r="H349">
        <v>0.5438774036920736</v>
      </c>
      <c r="I349">
        <v>0.5166925297366306</v>
      </c>
      <c r="J349">
        <v>0.49093203824568832</v>
      </c>
      <c r="K349">
        <v>0.47098555047796292</v>
      </c>
      <c r="L349">
        <v>0.45394341128608556</v>
      </c>
      <c r="M349">
        <v>0.43872930330779059</v>
      </c>
      <c r="N349">
        <v>0.42933201635826529</v>
      </c>
    </row>
    <row r="350" spans="1:14">
      <c r="A350">
        <v>98.899999999999778</v>
      </c>
      <c r="B350">
        <v>0.98621157666503956</v>
      </c>
      <c r="C350">
        <v>0.88822529006051376</v>
      </c>
      <c r="D350">
        <v>0.77620012564129237</v>
      </c>
      <c r="E350">
        <v>0.6932524599452764</v>
      </c>
      <c r="F350">
        <v>0.63162775171141161</v>
      </c>
      <c r="G350">
        <v>0.58267028023936984</v>
      </c>
      <c r="H350">
        <v>0.5496806997906396</v>
      </c>
      <c r="I350">
        <v>0.52157343366615394</v>
      </c>
      <c r="J350">
        <v>0.49703957090396994</v>
      </c>
      <c r="K350">
        <v>0.47772722541952123</v>
      </c>
      <c r="L350">
        <v>0.45860409359361598</v>
      </c>
      <c r="M350">
        <v>0.44415657466194891</v>
      </c>
      <c r="N350">
        <v>0.43388670801353685</v>
      </c>
    </row>
    <row r="351" spans="1:14">
      <c r="A351">
        <v>98.999999999999773</v>
      </c>
      <c r="B351">
        <v>0.98733463858265069</v>
      </c>
      <c r="C351">
        <v>0.89373603091127218</v>
      </c>
      <c r="D351">
        <v>0.78275085119697974</v>
      </c>
      <c r="E351">
        <v>0.6990264575286409</v>
      </c>
      <c r="F351">
        <v>0.63673041601145319</v>
      </c>
      <c r="G351">
        <v>0.58944794977287007</v>
      </c>
      <c r="H351">
        <v>0.55691876301968601</v>
      </c>
      <c r="I351">
        <v>0.52683488760383557</v>
      </c>
      <c r="J351">
        <v>0.50224897667075119</v>
      </c>
      <c r="K351">
        <v>0.48338135790390863</v>
      </c>
      <c r="L351">
        <v>0.4631447502007377</v>
      </c>
      <c r="M351">
        <v>0.44870179973682034</v>
      </c>
      <c r="N351">
        <v>0.43888185513872535</v>
      </c>
    </row>
    <row r="352" spans="1:14">
      <c r="A352">
        <v>99.099999999999767</v>
      </c>
      <c r="B352">
        <v>0.9884495014054232</v>
      </c>
      <c r="C352">
        <v>0.89856507845245437</v>
      </c>
      <c r="D352">
        <v>0.7893360573881304</v>
      </c>
      <c r="E352">
        <v>0.70512087509929477</v>
      </c>
      <c r="F352">
        <v>0.64590712912094339</v>
      </c>
      <c r="G352">
        <v>0.59631355571946809</v>
      </c>
      <c r="H352">
        <v>0.56381658525979572</v>
      </c>
      <c r="I352">
        <v>0.53283795879588947</v>
      </c>
      <c r="J352">
        <v>0.51033391571007203</v>
      </c>
      <c r="K352">
        <v>0.48909888530417961</v>
      </c>
      <c r="L352">
        <v>0.46971356993960495</v>
      </c>
      <c r="M352">
        <v>0.45492301039965022</v>
      </c>
      <c r="N352">
        <v>0.44536405593948286</v>
      </c>
    </row>
    <row r="353" spans="1:14">
      <c r="A353">
        <v>99.199999999999761</v>
      </c>
      <c r="B353">
        <v>0.98945385662561736</v>
      </c>
      <c r="C353">
        <v>0.90430481356875458</v>
      </c>
      <c r="D353">
        <v>0.79680160123467703</v>
      </c>
      <c r="E353">
        <v>0.71057359865372927</v>
      </c>
      <c r="F353">
        <v>0.65318418596378247</v>
      </c>
      <c r="G353">
        <v>0.60278038406676004</v>
      </c>
      <c r="H353">
        <v>0.57072686165926512</v>
      </c>
      <c r="I353">
        <v>0.54012778700394648</v>
      </c>
      <c r="J353">
        <v>0.51778152769621255</v>
      </c>
      <c r="K353">
        <v>0.49664208654125708</v>
      </c>
      <c r="L353">
        <v>0.47699912089947277</v>
      </c>
      <c r="M353">
        <v>0.46070258600680125</v>
      </c>
      <c r="N353">
        <v>0.45045478171631737</v>
      </c>
    </row>
    <row r="354" spans="1:14">
      <c r="A354">
        <v>99.299999999999756</v>
      </c>
      <c r="B354">
        <v>0.99061371315908864</v>
      </c>
      <c r="C354">
        <v>0.91062866022144384</v>
      </c>
      <c r="D354">
        <v>0.80545845976216068</v>
      </c>
      <c r="E354">
        <v>0.7227155210926578</v>
      </c>
      <c r="F354">
        <v>0.66273627952970882</v>
      </c>
      <c r="G354">
        <v>0.61212348863849131</v>
      </c>
      <c r="H354">
        <v>0.57822518900659814</v>
      </c>
      <c r="I354">
        <v>0.54918493690338555</v>
      </c>
      <c r="J354">
        <v>0.52460725453187762</v>
      </c>
      <c r="K354">
        <v>0.50487723908752991</v>
      </c>
      <c r="L354">
        <v>0.48487986693315749</v>
      </c>
      <c r="M354">
        <v>0.46811475899494004</v>
      </c>
      <c r="N354">
        <v>0.45790685208132637</v>
      </c>
    </row>
    <row r="355" spans="1:14">
      <c r="A355">
        <v>99.39999999999975</v>
      </c>
      <c r="B355">
        <v>0.99168050419729725</v>
      </c>
      <c r="C355">
        <v>0.91648909120092292</v>
      </c>
      <c r="D355">
        <v>0.81468999289069444</v>
      </c>
      <c r="E355">
        <v>0.73149740474106872</v>
      </c>
      <c r="F355">
        <v>0.67162481595055523</v>
      </c>
      <c r="G355">
        <v>0.61996598789276003</v>
      </c>
      <c r="H355">
        <v>0.58795475392809493</v>
      </c>
      <c r="I355">
        <v>0.55873123787987988</v>
      </c>
      <c r="J355">
        <v>0.53469413266401189</v>
      </c>
      <c r="K355">
        <v>0.51659532526507745</v>
      </c>
      <c r="L355">
        <v>0.49231577980006869</v>
      </c>
      <c r="M355">
        <v>0.47772722541952123</v>
      </c>
      <c r="N355">
        <v>0.46445671176924985</v>
      </c>
    </row>
    <row r="356" spans="1:14">
      <c r="A356">
        <v>99.499999999999744</v>
      </c>
      <c r="B356">
        <v>0.992826238469394</v>
      </c>
      <c r="C356">
        <v>0.92365316990190305</v>
      </c>
      <c r="D356">
        <v>0.82489725076256082</v>
      </c>
      <c r="E356">
        <v>0.7458769022929207</v>
      </c>
      <c r="F356">
        <v>0.68422691949732195</v>
      </c>
      <c r="G356">
        <v>0.63189453755981373</v>
      </c>
      <c r="H356">
        <v>0.59925515892542547</v>
      </c>
      <c r="I356">
        <v>0.56718892073646643</v>
      </c>
      <c r="J356">
        <v>0.54462322532326835</v>
      </c>
      <c r="K356">
        <v>0.52508230044390602</v>
      </c>
      <c r="L356">
        <v>0.50311209763654852</v>
      </c>
      <c r="M356">
        <v>0.48688655880391851</v>
      </c>
      <c r="N356">
        <v>0.4758006816015527</v>
      </c>
    </row>
    <row r="357" spans="1:14">
      <c r="A357">
        <v>99.599999999999739</v>
      </c>
      <c r="B357">
        <v>0.99423794218892447</v>
      </c>
      <c r="C357">
        <v>0.93251438962810707</v>
      </c>
      <c r="D357">
        <v>0.83557519903916166</v>
      </c>
      <c r="E357">
        <v>0.76083558294062015</v>
      </c>
      <c r="F357">
        <v>0.69720525249679555</v>
      </c>
      <c r="G357">
        <v>0.64526076412229538</v>
      </c>
      <c r="H357">
        <v>0.60979512161158389</v>
      </c>
      <c r="I357">
        <v>0.57866647607825383</v>
      </c>
      <c r="J357">
        <v>0.55804055922089157</v>
      </c>
      <c r="K357">
        <v>0.5363581731474415</v>
      </c>
      <c r="L357">
        <v>0.51693802957913193</v>
      </c>
      <c r="M357">
        <v>0.49854928848832031</v>
      </c>
      <c r="N357">
        <v>0.48722557301199099</v>
      </c>
    </row>
    <row r="358" spans="1:14">
      <c r="A358">
        <v>99.699999999999733</v>
      </c>
      <c r="B358">
        <v>0.99549321177306094</v>
      </c>
      <c r="C358">
        <v>0.94183539976354314</v>
      </c>
      <c r="D358">
        <v>0.85022881334738998</v>
      </c>
      <c r="E358">
        <v>0.77813720892899041</v>
      </c>
      <c r="F358">
        <v>0.71129677202531438</v>
      </c>
      <c r="G358">
        <v>0.66231615553622192</v>
      </c>
      <c r="H358">
        <v>0.62501809449152235</v>
      </c>
      <c r="I358">
        <v>0.59603487368321295</v>
      </c>
      <c r="J358">
        <v>0.57032482523792449</v>
      </c>
      <c r="K358">
        <v>0.55264671047006642</v>
      </c>
      <c r="L358">
        <v>0.53076066698160462</v>
      </c>
      <c r="M358">
        <v>0.51429598541719657</v>
      </c>
      <c r="N358">
        <v>0.50046792628377579</v>
      </c>
    </row>
    <row r="359" spans="1:14">
      <c r="A359">
        <v>99.799999999999727</v>
      </c>
      <c r="B359">
        <v>0.99688957340477669</v>
      </c>
      <c r="C359">
        <v>0.95152434053389323</v>
      </c>
      <c r="D359">
        <v>0.86727733207900615</v>
      </c>
      <c r="E359">
        <v>0.79862628807668301</v>
      </c>
      <c r="F359">
        <v>0.73113489541396848</v>
      </c>
      <c r="G359">
        <v>0.68402749425567566</v>
      </c>
      <c r="H359">
        <v>0.64767926664654973</v>
      </c>
      <c r="I359">
        <v>0.61193553850456583</v>
      </c>
      <c r="J359">
        <v>0.59128144329125221</v>
      </c>
      <c r="K359">
        <v>0.56718892073646643</v>
      </c>
      <c r="L359">
        <v>0.54964549279405617</v>
      </c>
      <c r="M359">
        <v>0.53469413266401189</v>
      </c>
      <c r="N359">
        <v>0.52071739270774786</v>
      </c>
    </row>
    <row r="360" spans="1:14">
      <c r="A360">
        <v>99.899999999999721</v>
      </c>
      <c r="B360">
        <v>0.99843944652010796</v>
      </c>
      <c r="C360">
        <v>0.96680338419755285</v>
      </c>
      <c r="D360">
        <v>0.89290000125970503</v>
      </c>
      <c r="E360">
        <v>0.8303522620268623</v>
      </c>
      <c r="F360">
        <v>0.76330098590258388</v>
      </c>
      <c r="G360">
        <v>0.71223738891718258</v>
      </c>
      <c r="H360">
        <v>0.67513799874756719</v>
      </c>
      <c r="I360">
        <v>0.64248419648929123</v>
      </c>
      <c r="J360">
        <v>0.61746388227021509</v>
      </c>
      <c r="K360">
        <v>0.60636904802687053</v>
      </c>
      <c r="L360">
        <v>0.58037036073849402</v>
      </c>
      <c r="M360">
        <v>0.56280763743559536</v>
      </c>
      <c r="N360">
        <v>0.54577287863169199</v>
      </c>
    </row>
    <row r="370" spans="1:14">
      <c r="A370">
        <v>0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</v>
      </c>
      <c r="B371">
        <v>2.2933910739216801E-2</v>
      </c>
      <c r="C371">
        <v>6.3087906381213976E-3</v>
      </c>
      <c r="D371">
        <v>1.0661653036801907E-2</v>
      </c>
      <c r="E371">
        <v>8.5353782612685499E-3</v>
      </c>
      <c r="F371">
        <v>8.9715987093454963E-3</v>
      </c>
      <c r="G371">
        <v>8.3996834632375731E-3</v>
      </c>
      <c r="H371">
        <v>8.1807629142761247E-3</v>
      </c>
      <c r="I371">
        <v>7.8590915557752959E-3</v>
      </c>
      <c r="J371">
        <v>7.8039185549355246E-3</v>
      </c>
      <c r="K371">
        <v>6.8482284621972072E-3</v>
      </c>
      <c r="L371">
        <v>6.620587089141621E-3</v>
      </c>
      <c r="M371">
        <v>6.1580315213418581E-3</v>
      </c>
      <c r="N371">
        <v>7.7385930001228611E-3</v>
      </c>
    </row>
    <row r="372" spans="1:14">
      <c r="A372">
        <v>2</v>
      </c>
      <c r="B372">
        <v>4.744629692676039E-2</v>
      </c>
      <c r="C372">
        <v>1.3265063160942059E-2</v>
      </c>
      <c r="D372">
        <v>2.3199433285103536E-2</v>
      </c>
      <c r="E372">
        <v>1.7246311951674299E-2</v>
      </c>
      <c r="F372">
        <v>1.7491419870106682E-2</v>
      </c>
      <c r="G372">
        <v>1.6529870570510183E-2</v>
      </c>
      <c r="H372">
        <v>1.8730440047605386E-2</v>
      </c>
      <c r="I372">
        <v>1.6435307182242367E-2</v>
      </c>
      <c r="J372">
        <v>1.4021572794096337E-2</v>
      </c>
      <c r="K372">
        <v>1.4459885359968852E-2</v>
      </c>
      <c r="L372">
        <v>1.4035042662423248E-2</v>
      </c>
      <c r="M372">
        <v>1.293729396386218E-2</v>
      </c>
      <c r="N372">
        <v>1.4615437227409279E-2</v>
      </c>
    </row>
    <row r="373" spans="1:14">
      <c r="A373">
        <v>3</v>
      </c>
      <c r="B373">
        <v>7.5545920738894212E-2</v>
      </c>
      <c r="C373">
        <v>2.38144203443982E-2</v>
      </c>
      <c r="D373">
        <v>3.6614533292884902E-2</v>
      </c>
      <c r="E373">
        <v>2.7232391148525381E-2</v>
      </c>
      <c r="F373">
        <v>2.6401794406676168E-2</v>
      </c>
      <c r="G373">
        <v>2.3132054115166511E-2</v>
      </c>
      <c r="H373">
        <v>2.6434776289738515E-2</v>
      </c>
      <c r="I373">
        <v>2.292541365844902E-2</v>
      </c>
      <c r="J373">
        <v>2.0378486289215913E-2</v>
      </c>
      <c r="K373">
        <v>2.0058257160315084E-2</v>
      </c>
      <c r="L373">
        <v>1.9833371024821373E-2</v>
      </c>
      <c r="M373">
        <v>1.9328613066217186E-2</v>
      </c>
      <c r="N373">
        <v>2.1019898259884966E-2</v>
      </c>
    </row>
    <row r="374" spans="1:14">
      <c r="A374">
        <v>4</v>
      </c>
      <c r="B374">
        <v>0.10647848019166212</v>
      </c>
      <c r="C374">
        <v>3.2780979280069879E-2</v>
      </c>
      <c r="D374">
        <v>4.818181684378383E-2</v>
      </c>
      <c r="E374">
        <v>3.7641351366556906E-2</v>
      </c>
      <c r="F374">
        <v>3.6035318266682263E-2</v>
      </c>
      <c r="G374">
        <v>3.2395434428286574E-2</v>
      </c>
      <c r="H374">
        <v>3.4550208934474823E-2</v>
      </c>
      <c r="I374">
        <v>3.1827666402047157E-2</v>
      </c>
      <c r="J374">
        <v>2.8751052010332265E-2</v>
      </c>
      <c r="K374">
        <v>2.7546980884335558E-2</v>
      </c>
      <c r="L374">
        <v>2.6954676903783437E-2</v>
      </c>
      <c r="M374">
        <v>2.7187515867564703E-2</v>
      </c>
      <c r="N374">
        <v>2.821865729241177E-2</v>
      </c>
    </row>
    <row r="375" spans="1:14">
      <c r="A375">
        <v>5</v>
      </c>
      <c r="B375">
        <v>0.13643678251937646</v>
      </c>
      <c r="C375">
        <v>4.231989991583518E-2</v>
      </c>
      <c r="D375">
        <v>6.0713096941883697E-2</v>
      </c>
      <c r="E375">
        <v>4.8101680852486992E-2</v>
      </c>
      <c r="F375">
        <v>4.5672768809867717E-2</v>
      </c>
      <c r="G375">
        <v>4.137009677498419E-2</v>
      </c>
      <c r="H375">
        <v>4.2886647720517777E-2</v>
      </c>
      <c r="I375">
        <v>3.9916106307498263E-2</v>
      </c>
      <c r="J375">
        <v>3.6603686733068498E-2</v>
      </c>
      <c r="K375">
        <v>3.5381096971043142E-2</v>
      </c>
      <c r="L375">
        <v>3.5110075264085293E-2</v>
      </c>
      <c r="M375">
        <v>3.4418415878121777E-2</v>
      </c>
      <c r="N375">
        <v>3.5597968635044303E-2</v>
      </c>
    </row>
    <row r="376" spans="1:14">
      <c r="A376">
        <v>6</v>
      </c>
      <c r="B376">
        <v>0.16560808662430831</v>
      </c>
      <c r="C376">
        <v>5.409456543085496E-2</v>
      </c>
      <c r="D376">
        <v>7.2292895500646798E-2</v>
      </c>
      <c r="E376">
        <v>5.849356047723786E-2</v>
      </c>
      <c r="F376">
        <v>5.5022876855783429E-2</v>
      </c>
      <c r="G376">
        <v>5.0123482972347165E-2</v>
      </c>
      <c r="H376">
        <v>5.0292794372141798E-2</v>
      </c>
      <c r="I376">
        <v>4.7115853717318149E-2</v>
      </c>
      <c r="J376">
        <v>4.4614980658940213E-2</v>
      </c>
      <c r="K376">
        <v>4.4175439128021417E-2</v>
      </c>
      <c r="L376">
        <v>4.2024769711292827E-2</v>
      </c>
      <c r="M376">
        <v>4.1286025319207449E-2</v>
      </c>
      <c r="N376">
        <v>4.2283362994941787E-2</v>
      </c>
    </row>
    <row r="377" spans="1:14">
      <c r="A377">
        <v>7</v>
      </c>
      <c r="B377">
        <v>0.19301346208761488</v>
      </c>
      <c r="C377">
        <v>6.5108291070665736E-2</v>
      </c>
      <c r="D377">
        <v>8.7341696741520911E-2</v>
      </c>
      <c r="E377">
        <v>6.8692990026639852E-2</v>
      </c>
      <c r="F377">
        <v>6.3999532746575286E-2</v>
      </c>
      <c r="G377">
        <v>5.9976157920271826E-2</v>
      </c>
      <c r="H377">
        <v>5.8348271073387088E-2</v>
      </c>
      <c r="I377">
        <v>5.3946203158781306E-2</v>
      </c>
      <c r="J377">
        <v>5.2696365228154046E-2</v>
      </c>
      <c r="K377">
        <v>5.1153344987699571E-2</v>
      </c>
      <c r="L377">
        <v>4.880044813224739E-2</v>
      </c>
      <c r="M377">
        <v>4.7781610724538251E-2</v>
      </c>
      <c r="N377">
        <v>4.9508984702422862E-2</v>
      </c>
    </row>
    <row r="378" spans="1:14">
      <c r="A378">
        <v>8</v>
      </c>
      <c r="B378">
        <v>0.2198461014231714</v>
      </c>
      <c r="C378">
        <v>7.6591228400245237E-2</v>
      </c>
      <c r="D378">
        <v>9.8892644815367553E-2</v>
      </c>
      <c r="E378">
        <v>8.0460520290378437E-2</v>
      </c>
      <c r="F378">
        <v>7.4920556064973803E-2</v>
      </c>
      <c r="G378">
        <v>6.8831073105400944E-2</v>
      </c>
      <c r="H378">
        <v>6.6024529041378219E-2</v>
      </c>
      <c r="I378">
        <v>6.2308820521858065E-2</v>
      </c>
      <c r="J378">
        <v>6.0882093801988162E-2</v>
      </c>
      <c r="K378">
        <v>5.9098297824200313E-2</v>
      </c>
      <c r="L378">
        <v>5.5950208205570673E-2</v>
      </c>
      <c r="M378">
        <v>5.4695526022500052E-2</v>
      </c>
      <c r="N378">
        <v>5.5868074082987017E-2</v>
      </c>
    </row>
    <row r="379" spans="1:14">
      <c r="A379">
        <v>9</v>
      </c>
      <c r="B379">
        <v>0.24524259140081756</v>
      </c>
      <c r="C379">
        <v>8.9065105008699713E-2</v>
      </c>
      <c r="D379">
        <v>0.11157778530928752</v>
      </c>
      <c r="E379">
        <v>9.2187768825175945E-2</v>
      </c>
      <c r="F379">
        <v>8.2974819491100277E-2</v>
      </c>
      <c r="G379">
        <v>7.5939076915018722E-2</v>
      </c>
      <c r="H379">
        <v>7.4819631944267259E-2</v>
      </c>
      <c r="I379">
        <v>7.1857685833794607E-2</v>
      </c>
      <c r="J379">
        <v>6.9111417374004919E-2</v>
      </c>
      <c r="K379">
        <v>6.6095223376000073E-2</v>
      </c>
      <c r="L379">
        <v>6.3375003748750811E-2</v>
      </c>
      <c r="M379">
        <v>6.1103828971148612E-2</v>
      </c>
      <c r="N379">
        <v>6.3051830535016756E-2</v>
      </c>
    </row>
    <row r="380" spans="1:14">
      <c r="A380">
        <v>10</v>
      </c>
      <c r="B380">
        <v>0.26928279119870324</v>
      </c>
      <c r="C380">
        <v>0.10080100920640779</v>
      </c>
      <c r="D380">
        <v>0.12473335496825148</v>
      </c>
      <c r="E380">
        <v>0.10299886170580844</v>
      </c>
      <c r="F380">
        <v>9.2353423408882723E-2</v>
      </c>
      <c r="G380">
        <v>8.3994690110785752E-2</v>
      </c>
      <c r="H380">
        <v>8.313691574893356E-2</v>
      </c>
      <c r="I380">
        <v>7.9453630732913005E-2</v>
      </c>
      <c r="J380">
        <v>7.6859519723271583E-2</v>
      </c>
      <c r="K380">
        <v>7.3886308549222818E-2</v>
      </c>
      <c r="L380">
        <v>6.9876489800406588E-2</v>
      </c>
      <c r="M380">
        <v>6.8074155821463006E-2</v>
      </c>
      <c r="N380">
        <v>6.9148688683516188E-2</v>
      </c>
    </row>
    <row r="381" spans="1:14">
      <c r="A381">
        <v>11</v>
      </c>
      <c r="B381">
        <v>0.2959543542150439</v>
      </c>
      <c r="C381">
        <v>0.11372910333859099</v>
      </c>
      <c r="D381">
        <v>0.13650885279123259</v>
      </c>
      <c r="E381">
        <v>0.11278384465226599</v>
      </c>
      <c r="F381">
        <v>0.10163975671742505</v>
      </c>
      <c r="G381">
        <v>9.6340508456793428E-2</v>
      </c>
      <c r="H381">
        <v>9.0098593531699772E-2</v>
      </c>
      <c r="I381">
        <v>8.8877033033101391E-2</v>
      </c>
      <c r="J381">
        <v>8.5975242946521563E-2</v>
      </c>
      <c r="K381">
        <v>8.0986206742350408E-2</v>
      </c>
      <c r="L381">
        <v>7.7619896703330624E-2</v>
      </c>
      <c r="M381">
        <v>7.4760272813546094E-2</v>
      </c>
      <c r="N381">
        <v>7.6443819585446104E-2</v>
      </c>
    </row>
    <row r="382" spans="1:14">
      <c r="A382">
        <v>12</v>
      </c>
      <c r="B382">
        <v>0.32498668907633937</v>
      </c>
      <c r="C382">
        <v>0.1261977392401846</v>
      </c>
      <c r="D382">
        <v>0.14863677018455118</v>
      </c>
      <c r="E382">
        <v>0.1235189654586713</v>
      </c>
      <c r="F382">
        <v>0.11203789707016713</v>
      </c>
      <c r="G382">
        <v>0.10427144554289729</v>
      </c>
      <c r="H382">
        <v>9.8981283422781188E-2</v>
      </c>
      <c r="I382">
        <v>9.8332808904327745E-2</v>
      </c>
      <c r="J382">
        <v>9.3029842174021632E-2</v>
      </c>
      <c r="K382">
        <v>8.8665764853221973E-2</v>
      </c>
      <c r="L382">
        <v>8.4704178635312669E-2</v>
      </c>
      <c r="M382">
        <v>8.1561037633326575E-2</v>
      </c>
      <c r="N382">
        <v>8.3634645052108852E-2</v>
      </c>
    </row>
    <row r="383" spans="1:14">
      <c r="A383">
        <v>13</v>
      </c>
      <c r="B383">
        <v>0.34801800214279505</v>
      </c>
      <c r="C383">
        <v>0.13933626897232823</v>
      </c>
      <c r="D383">
        <v>0.16204953071362446</v>
      </c>
      <c r="E383">
        <v>0.13431169108577853</v>
      </c>
      <c r="F383">
        <v>0.12093689590645873</v>
      </c>
      <c r="G383">
        <v>0.11372596363781895</v>
      </c>
      <c r="H383">
        <v>0.10716856423905743</v>
      </c>
      <c r="I383">
        <v>0.10592684348129898</v>
      </c>
      <c r="J383">
        <v>0.10039672044084808</v>
      </c>
      <c r="K383">
        <v>9.5935182806056549E-2</v>
      </c>
      <c r="L383">
        <v>9.2407212476895165E-2</v>
      </c>
      <c r="M383">
        <v>8.6991222811892338E-2</v>
      </c>
      <c r="N383">
        <v>9.0292978096353435E-2</v>
      </c>
    </row>
    <row r="384" spans="1:14">
      <c r="A384">
        <v>14</v>
      </c>
      <c r="B384">
        <v>0.37726370617489713</v>
      </c>
      <c r="C384">
        <v>0.15394262620684734</v>
      </c>
      <c r="D384">
        <v>0.17514913854759365</v>
      </c>
      <c r="E384">
        <v>0.1447057467541418</v>
      </c>
      <c r="F384">
        <v>0.13047102813418138</v>
      </c>
      <c r="G384">
        <v>0.12305562660229871</v>
      </c>
      <c r="H384">
        <v>0.1156540558594993</v>
      </c>
      <c r="I384">
        <v>0.11417279387702638</v>
      </c>
      <c r="J384">
        <v>0.10846392642487335</v>
      </c>
      <c r="K384">
        <v>0.10311198120986029</v>
      </c>
      <c r="L384">
        <v>0.10035363813755366</v>
      </c>
      <c r="M384">
        <v>9.4775603256845115E-2</v>
      </c>
      <c r="N384">
        <v>9.8044426410420507E-2</v>
      </c>
    </row>
    <row r="385" spans="1:14">
      <c r="A385">
        <v>15</v>
      </c>
      <c r="B385">
        <v>0.40315912376944452</v>
      </c>
      <c r="C385">
        <v>0.16858312795259359</v>
      </c>
      <c r="D385">
        <v>0.18720570486898405</v>
      </c>
      <c r="E385">
        <v>0.15402080740571697</v>
      </c>
      <c r="F385">
        <v>0.14099402741881473</v>
      </c>
      <c r="G385">
        <v>0.13161686282423668</v>
      </c>
      <c r="H385">
        <v>0.12489458949578278</v>
      </c>
      <c r="I385">
        <v>0.12370415486619685</v>
      </c>
      <c r="J385">
        <v>0.11633492230392789</v>
      </c>
      <c r="K385">
        <v>0.11157711566659731</v>
      </c>
      <c r="L385">
        <v>0.10745315846821686</v>
      </c>
      <c r="M385">
        <v>0.10181909875220041</v>
      </c>
      <c r="N385">
        <v>0.10340391630202339</v>
      </c>
    </row>
    <row r="386" spans="1:14">
      <c r="A386">
        <v>16</v>
      </c>
      <c r="B386">
        <v>0.4308583908002846</v>
      </c>
      <c r="C386">
        <v>0.18024615601330632</v>
      </c>
      <c r="D386">
        <v>0.1987356648563347</v>
      </c>
      <c r="E386">
        <v>0.1634845409461303</v>
      </c>
      <c r="F386">
        <v>0.15131659912074086</v>
      </c>
      <c r="G386">
        <v>0.14126997360348836</v>
      </c>
      <c r="H386">
        <v>0.13395329363762568</v>
      </c>
      <c r="I386">
        <v>0.13342681104520068</v>
      </c>
      <c r="J386">
        <v>0.1237220902811275</v>
      </c>
      <c r="K386">
        <v>0.11939665427087356</v>
      </c>
      <c r="L386">
        <v>0.11422789993631206</v>
      </c>
      <c r="M386">
        <v>0.10917291147284265</v>
      </c>
      <c r="N386">
        <v>0.11092989673932808</v>
      </c>
    </row>
    <row r="387" spans="1:14">
      <c r="A387">
        <v>17</v>
      </c>
      <c r="B387">
        <v>0.45704035469474147</v>
      </c>
      <c r="C387">
        <v>0.1929540833618725</v>
      </c>
      <c r="D387">
        <v>0.21147208909073156</v>
      </c>
      <c r="E387">
        <v>0.17359298977503754</v>
      </c>
      <c r="F387">
        <v>0.16094767900264714</v>
      </c>
      <c r="G387">
        <v>0.15167426362684217</v>
      </c>
      <c r="H387">
        <v>0.14251082179794092</v>
      </c>
      <c r="I387">
        <v>0.14082657334181073</v>
      </c>
      <c r="J387">
        <v>0.13221080143327957</v>
      </c>
      <c r="K387">
        <v>0.12816159371689867</v>
      </c>
      <c r="L387">
        <v>0.12219664765120961</v>
      </c>
      <c r="M387">
        <v>0.11717083640464133</v>
      </c>
      <c r="N387">
        <v>0.11742225428619897</v>
      </c>
    </row>
    <row r="388" spans="1:14">
      <c r="A388">
        <v>18</v>
      </c>
      <c r="B388">
        <v>0.48271051593693787</v>
      </c>
      <c r="C388">
        <v>0.20820775558446925</v>
      </c>
      <c r="D388">
        <v>0.22464034828684018</v>
      </c>
      <c r="E388">
        <v>0.1839294182788494</v>
      </c>
      <c r="F388">
        <v>0.17044861446747511</v>
      </c>
      <c r="G388">
        <v>0.16055002950609829</v>
      </c>
      <c r="H388">
        <v>0.1510324374337082</v>
      </c>
      <c r="I388">
        <v>0.14808157625369012</v>
      </c>
      <c r="J388">
        <v>0.13953653248673431</v>
      </c>
      <c r="K388">
        <v>0.13637189802492009</v>
      </c>
      <c r="L388">
        <v>0.12925024976178717</v>
      </c>
      <c r="M388">
        <v>0.12376705603588239</v>
      </c>
      <c r="N388">
        <v>0.12379826326776545</v>
      </c>
    </row>
    <row r="389" spans="1:14">
      <c r="A389">
        <v>19</v>
      </c>
      <c r="B389">
        <v>0.50965321726091783</v>
      </c>
      <c r="C389">
        <v>0.22179800510358083</v>
      </c>
      <c r="D389">
        <v>0.23448662807635784</v>
      </c>
      <c r="E389">
        <v>0.19470092110670745</v>
      </c>
      <c r="F389">
        <v>0.17872639571085294</v>
      </c>
      <c r="G389">
        <v>0.17118660208357731</v>
      </c>
      <c r="H389">
        <v>0.15903728213139978</v>
      </c>
      <c r="I389">
        <v>0.15726336817197314</v>
      </c>
      <c r="J389">
        <v>0.14714404659262131</v>
      </c>
      <c r="K389">
        <v>0.14554382287891668</v>
      </c>
      <c r="L389">
        <v>0.13735841380660777</v>
      </c>
      <c r="M389">
        <v>0.13058164085205229</v>
      </c>
      <c r="N389">
        <v>0.13029391609816759</v>
      </c>
    </row>
    <row r="390" spans="1:14">
      <c r="A390">
        <v>20</v>
      </c>
      <c r="B390">
        <v>0.54016842982456104</v>
      </c>
      <c r="C390">
        <v>0.23407816482205385</v>
      </c>
      <c r="D390">
        <v>0.24720315444350771</v>
      </c>
      <c r="E390">
        <v>0.20682279532018891</v>
      </c>
      <c r="F390">
        <v>0.18821332857106168</v>
      </c>
      <c r="G390">
        <v>0.18171937044732198</v>
      </c>
      <c r="H390">
        <v>0.16838155468519386</v>
      </c>
      <c r="I390">
        <v>0.16502920060080978</v>
      </c>
      <c r="J390">
        <v>0.15565723711165741</v>
      </c>
      <c r="K390">
        <v>0.15399284631665358</v>
      </c>
      <c r="L390">
        <v>0.14591532017141234</v>
      </c>
      <c r="M390">
        <v>0.1375970627501571</v>
      </c>
      <c r="N390">
        <v>0.13680780560826433</v>
      </c>
    </row>
    <row r="391" spans="1:14">
      <c r="A391">
        <v>21</v>
      </c>
      <c r="B391">
        <v>0.56997079937553508</v>
      </c>
      <c r="C391">
        <v>0.24900426964302774</v>
      </c>
      <c r="D391">
        <v>0.25954567487331032</v>
      </c>
      <c r="E391">
        <v>0.21572497631929771</v>
      </c>
      <c r="F391">
        <v>0.20039542939725138</v>
      </c>
      <c r="G391">
        <v>0.1915273260764235</v>
      </c>
      <c r="H391">
        <v>0.17684867103023058</v>
      </c>
      <c r="I391">
        <v>0.17281345096944309</v>
      </c>
      <c r="J391">
        <v>0.16353326975789317</v>
      </c>
      <c r="K391">
        <v>0.1612879136940811</v>
      </c>
      <c r="L391">
        <v>0.15277086017570704</v>
      </c>
      <c r="M391">
        <v>0.14578721518971446</v>
      </c>
      <c r="N391">
        <v>0.14312169349766879</v>
      </c>
    </row>
    <row r="392" spans="1:14">
      <c r="A392">
        <v>22</v>
      </c>
      <c r="B392">
        <v>0.59690791586688619</v>
      </c>
      <c r="C392">
        <v>0.26043597294633181</v>
      </c>
      <c r="D392">
        <v>0.27374343353543434</v>
      </c>
      <c r="E392">
        <v>0.22765885286849058</v>
      </c>
      <c r="F392">
        <v>0.21091276038670467</v>
      </c>
      <c r="G392">
        <v>0.20220361202362042</v>
      </c>
      <c r="H392">
        <v>0.18549151866939087</v>
      </c>
      <c r="I392">
        <v>0.18129488954882125</v>
      </c>
      <c r="J392">
        <v>0.17119630846631978</v>
      </c>
      <c r="K392">
        <v>0.16862601513701891</v>
      </c>
      <c r="L392">
        <v>0.160397959381576</v>
      </c>
      <c r="M392">
        <v>0.1528290738124144</v>
      </c>
      <c r="N392">
        <v>0.14964566383510805</v>
      </c>
    </row>
    <row r="393" spans="1:14">
      <c r="A393">
        <v>23</v>
      </c>
      <c r="B393">
        <v>0.62728279376550922</v>
      </c>
      <c r="C393">
        <v>0.27528581523138351</v>
      </c>
      <c r="D393">
        <v>0.28292940275610745</v>
      </c>
      <c r="E393">
        <v>0.23932340008958905</v>
      </c>
      <c r="F393">
        <v>0.21943445058633274</v>
      </c>
      <c r="G393">
        <v>0.2114350590686789</v>
      </c>
      <c r="H393">
        <v>0.19469944701818243</v>
      </c>
      <c r="I393">
        <v>0.18929017992073896</v>
      </c>
      <c r="J393">
        <v>0.1789931104130596</v>
      </c>
      <c r="K393">
        <v>0.17734238388090487</v>
      </c>
      <c r="L393">
        <v>0.1695973733430842</v>
      </c>
      <c r="M393">
        <v>0.15983124251452704</v>
      </c>
      <c r="N393">
        <v>0.15655665698545573</v>
      </c>
    </row>
    <row r="394" spans="1:14">
      <c r="A394">
        <v>24</v>
      </c>
      <c r="B394">
        <v>0.64967408323350018</v>
      </c>
      <c r="C394">
        <v>0.2932706384812539</v>
      </c>
      <c r="D394">
        <v>0.29438196086314183</v>
      </c>
      <c r="E394">
        <v>0.25130412343167208</v>
      </c>
      <c r="F394">
        <v>0.22935768034531576</v>
      </c>
      <c r="G394">
        <v>0.22041231845714063</v>
      </c>
      <c r="H394">
        <v>0.20365385867976979</v>
      </c>
      <c r="I394">
        <v>0.19806980847065159</v>
      </c>
      <c r="J394">
        <v>0.1867074092625142</v>
      </c>
      <c r="K394">
        <v>0.18617714801411364</v>
      </c>
      <c r="L394">
        <v>0.17708763277597367</v>
      </c>
      <c r="M394">
        <v>0.16683867314646547</v>
      </c>
      <c r="N394">
        <v>0.163360315407899</v>
      </c>
    </row>
    <row r="395" spans="1:14">
      <c r="A395">
        <v>25</v>
      </c>
      <c r="B395">
        <v>0.67715002807728442</v>
      </c>
      <c r="C395">
        <v>0.31049632361446611</v>
      </c>
      <c r="D395">
        <v>0.30463367442301575</v>
      </c>
      <c r="E395">
        <v>0.2621635308127605</v>
      </c>
      <c r="F395">
        <v>0.23961047324426005</v>
      </c>
      <c r="G395">
        <v>0.22936763882589428</v>
      </c>
      <c r="H395">
        <v>0.21170857067686524</v>
      </c>
      <c r="I395">
        <v>0.20624132964007078</v>
      </c>
      <c r="J395">
        <v>0.19449660031255461</v>
      </c>
      <c r="K395">
        <v>0.19384550467290448</v>
      </c>
      <c r="L395">
        <v>0.18479081688013174</v>
      </c>
      <c r="M395">
        <v>0.17400148293717349</v>
      </c>
      <c r="N395">
        <v>0.16882186048334899</v>
      </c>
    </row>
    <row r="396" spans="1:14">
      <c r="A396">
        <v>26</v>
      </c>
      <c r="B396">
        <v>0.70169328772552952</v>
      </c>
      <c r="C396">
        <v>0.32512476038568733</v>
      </c>
      <c r="D396">
        <v>0.31718492859470909</v>
      </c>
      <c r="E396">
        <v>0.27449043544147766</v>
      </c>
      <c r="F396">
        <v>0.24966168337666239</v>
      </c>
      <c r="G396">
        <v>0.23800562255486629</v>
      </c>
      <c r="H396">
        <v>0.21991295785616391</v>
      </c>
      <c r="I396">
        <v>0.21533373234169856</v>
      </c>
      <c r="J396">
        <v>0.20322792575737778</v>
      </c>
      <c r="K396">
        <v>0.20069060051127943</v>
      </c>
      <c r="L396">
        <v>0.19158050263692342</v>
      </c>
      <c r="M396">
        <v>0.18227097038471124</v>
      </c>
      <c r="N396">
        <v>0.17597081530003164</v>
      </c>
    </row>
    <row r="397" spans="1:14">
      <c r="A397">
        <v>27</v>
      </c>
      <c r="B397">
        <v>0.72839009086006568</v>
      </c>
      <c r="C397">
        <v>0.33992727490085972</v>
      </c>
      <c r="D397">
        <v>0.3290527677294473</v>
      </c>
      <c r="E397">
        <v>0.28598265752126112</v>
      </c>
      <c r="F397">
        <v>0.2605047592409182</v>
      </c>
      <c r="G397">
        <v>0.25058755852251879</v>
      </c>
      <c r="H397">
        <v>0.22945965445332769</v>
      </c>
      <c r="I397">
        <v>0.22403525943375405</v>
      </c>
      <c r="J397">
        <v>0.21098773583876268</v>
      </c>
      <c r="K397">
        <v>0.20867476286972125</v>
      </c>
      <c r="L397">
        <v>0.1997078110940354</v>
      </c>
      <c r="M397">
        <v>0.19000149033263508</v>
      </c>
      <c r="N397">
        <v>0.18264365393800464</v>
      </c>
    </row>
    <row r="398" spans="1:14">
      <c r="A398">
        <v>28</v>
      </c>
      <c r="B398">
        <v>0.75309618758869346</v>
      </c>
      <c r="C398">
        <v>0.35424700985535662</v>
      </c>
      <c r="D398">
        <v>0.34232145873736541</v>
      </c>
      <c r="E398">
        <v>0.29811016964565512</v>
      </c>
      <c r="F398">
        <v>0.26957948363007916</v>
      </c>
      <c r="G398">
        <v>0.25990720583904015</v>
      </c>
      <c r="H398">
        <v>0.23953551698877926</v>
      </c>
      <c r="I398">
        <v>0.23229406541700628</v>
      </c>
      <c r="J398">
        <v>0.21907644978026805</v>
      </c>
      <c r="K398">
        <v>0.21588319646705742</v>
      </c>
      <c r="L398">
        <v>0.20817046925028157</v>
      </c>
      <c r="M398">
        <v>0.196667900969132</v>
      </c>
      <c r="N398">
        <v>0.19064622802698447</v>
      </c>
    </row>
    <row r="399" spans="1:14">
      <c r="A399">
        <v>29</v>
      </c>
      <c r="B399">
        <v>0.78064306354720836</v>
      </c>
      <c r="C399">
        <v>0.36881662806564552</v>
      </c>
      <c r="D399">
        <v>0.35226362957670876</v>
      </c>
      <c r="E399">
        <v>0.30995090499730221</v>
      </c>
      <c r="F399">
        <v>0.27898557435439481</v>
      </c>
      <c r="G399">
        <v>0.26892851478095953</v>
      </c>
      <c r="H399">
        <v>0.24811181338118574</v>
      </c>
      <c r="I399">
        <v>0.23991332641993626</v>
      </c>
      <c r="J399">
        <v>0.2264596081267724</v>
      </c>
      <c r="K399">
        <v>0.22286150240844316</v>
      </c>
      <c r="L399">
        <v>0.21592778952956376</v>
      </c>
      <c r="M399">
        <v>0.2047196615150193</v>
      </c>
      <c r="N399">
        <v>0.19817979406028116</v>
      </c>
    </row>
    <row r="400" spans="1:14">
      <c r="A400">
        <v>30</v>
      </c>
      <c r="B400">
        <v>0.80332086429475735</v>
      </c>
      <c r="C400">
        <v>0.38505244235176717</v>
      </c>
      <c r="D400">
        <v>0.36376729876578984</v>
      </c>
      <c r="E400">
        <v>0.32144513563091071</v>
      </c>
      <c r="F400">
        <v>0.29057008146812502</v>
      </c>
      <c r="G400">
        <v>0.27908328544002237</v>
      </c>
      <c r="H400">
        <v>0.25730687455459095</v>
      </c>
      <c r="I400">
        <v>0.248397425562769</v>
      </c>
      <c r="J400">
        <v>0.23395538603870292</v>
      </c>
      <c r="K400">
        <v>0.23051407458893183</v>
      </c>
      <c r="L400">
        <v>0.22288353058197444</v>
      </c>
      <c r="M400">
        <v>0.21244980251434323</v>
      </c>
      <c r="N400">
        <v>0.20463150759661489</v>
      </c>
    </row>
    <row r="401" spans="1:14">
      <c r="A401">
        <v>31</v>
      </c>
      <c r="B401">
        <v>0.82601638115690612</v>
      </c>
      <c r="C401">
        <v>0.40152330046792495</v>
      </c>
      <c r="D401">
        <v>0.37596163957055295</v>
      </c>
      <c r="E401">
        <v>0.33294331288321333</v>
      </c>
      <c r="F401">
        <v>0.29947008256023344</v>
      </c>
      <c r="G401">
        <v>0.28882841080227373</v>
      </c>
      <c r="H401">
        <v>0.26658362284037562</v>
      </c>
      <c r="I401">
        <v>0.25706351195711991</v>
      </c>
      <c r="J401">
        <v>0.24366961100966189</v>
      </c>
      <c r="K401">
        <v>0.23882222784437035</v>
      </c>
      <c r="L401">
        <v>0.23084906204858757</v>
      </c>
      <c r="M401">
        <v>0.2196018864943157</v>
      </c>
      <c r="N401">
        <v>0.21232134897593638</v>
      </c>
    </row>
    <row r="402" spans="1:14">
      <c r="A402">
        <v>32</v>
      </c>
      <c r="B402">
        <v>0.84450775023121338</v>
      </c>
      <c r="C402">
        <v>0.41626850077604427</v>
      </c>
      <c r="D402">
        <v>0.38820056609508674</v>
      </c>
      <c r="E402">
        <v>0.34568986135960245</v>
      </c>
      <c r="F402">
        <v>0.31021519116688084</v>
      </c>
      <c r="G402">
        <v>0.29895673230975578</v>
      </c>
      <c r="H402">
        <v>0.27543096671145101</v>
      </c>
      <c r="I402">
        <v>0.26529137246681062</v>
      </c>
      <c r="J402">
        <v>0.25165424618021315</v>
      </c>
      <c r="K402">
        <v>0.24828641988079811</v>
      </c>
      <c r="L402">
        <v>0.23731580593430782</v>
      </c>
      <c r="M402">
        <v>0.22854968573569712</v>
      </c>
      <c r="N402">
        <v>0.21950571703562222</v>
      </c>
    </row>
    <row r="403" spans="1:14">
      <c r="A403">
        <v>33</v>
      </c>
      <c r="B403">
        <v>0.86818575007223009</v>
      </c>
      <c r="C403">
        <v>0.43397684622583493</v>
      </c>
      <c r="D403">
        <v>0.40299354992478353</v>
      </c>
      <c r="E403">
        <v>0.35808111857178465</v>
      </c>
      <c r="F403">
        <v>0.32116124272313673</v>
      </c>
      <c r="G403">
        <v>0.30926586227986591</v>
      </c>
      <c r="H403">
        <v>0.28365590263884832</v>
      </c>
      <c r="I403">
        <v>0.2730542859859012</v>
      </c>
      <c r="J403">
        <v>0.25990167755140642</v>
      </c>
      <c r="K403">
        <v>0.25716334723175588</v>
      </c>
      <c r="L403">
        <v>0.24498173277214308</v>
      </c>
      <c r="M403">
        <v>0.23547035240188399</v>
      </c>
      <c r="N403">
        <v>0.22823492665391473</v>
      </c>
    </row>
    <row r="404" spans="1:14">
      <c r="A404">
        <v>34</v>
      </c>
      <c r="B404">
        <v>0.89053170882830202</v>
      </c>
      <c r="C404">
        <v>0.45191007926111348</v>
      </c>
      <c r="D404">
        <v>0.41464609397867797</v>
      </c>
      <c r="E404">
        <v>0.36995605201566895</v>
      </c>
      <c r="F404">
        <v>0.33176066431018947</v>
      </c>
      <c r="G404">
        <v>0.31913395830548991</v>
      </c>
      <c r="H404">
        <v>0.29447461110995909</v>
      </c>
      <c r="I404">
        <v>0.28281704340845398</v>
      </c>
      <c r="J404">
        <v>0.2670179485153476</v>
      </c>
      <c r="K404">
        <v>0.26609357314538801</v>
      </c>
      <c r="L404">
        <v>0.25372009345876917</v>
      </c>
      <c r="M404">
        <v>0.24466340737466249</v>
      </c>
      <c r="N404">
        <v>0.23440374811037065</v>
      </c>
    </row>
    <row r="405" spans="1:14">
      <c r="A405">
        <v>35</v>
      </c>
      <c r="B405">
        <v>0.91063579543274531</v>
      </c>
      <c r="C405">
        <v>0.46856190014772869</v>
      </c>
      <c r="D405">
        <v>0.42713454962393371</v>
      </c>
      <c r="E405">
        <v>0.38064291503203401</v>
      </c>
      <c r="F405">
        <v>0.34253281968382565</v>
      </c>
      <c r="G405">
        <v>0.32745799259519437</v>
      </c>
      <c r="H405">
        <v>0.3051987872561791</v>
      </c>
      <c r="I405">
        <v>0.29135481890290327</v>
      </c>
      <c r="J405">
        <v>0.27612916213457706</v>
      </c>
      <c r="K405">
        <v>0.27564061566010106</v>
      </c>
      <c r="L405">
        <v>0.26025982682866933</v>
      </c>
      <c r="M405">
        <v>0.25302290003777633</v>
      </c>
      <c r="N405">
        <v>0.24215341251290912</v>
      </c>
    </row>
    <row r="406" spans="1:14">
      <c r="A406">
        <v>36</v>
      </c>
      <c r="B406">
        <v>0.93324480258726261</v>
      </c>
      <c r="C406">
        <v>0.48476550123116235</v>
      </c>
      <c r="D406">
        <v>0.43754831693541757</v>
      </c>
      <c r="E406">
        <v>0.39077983138355793</v>
      </c>
      <c r="F406">
        <v>0.35356752200029012</v>
      </c>
      <c r="G406">
        <v>0.33860036845840746</v>
      </c>
      <c r="H406">
        <v>0.31563151843489851</v>
      </c>
      <c r="I406">
        <v>0.29912227795950941</v>
      </c>
      <c r="J406">
        <v>0.28534324844527947</v>
      </c>
      <c r="K406">
        <v>0.28366922675824574</v>
      </c>
      <c r="L406">
        <v>0.26763524431990321</v>
      </c>
      <c r="M406">
        <v>0.26012122579649821</v>
      </c>
      <c r="N406">
        <v>0.25168226784399084</v>
      </c>
    </row>
    <row r="407" spans="1:14">
      <c r="A407">
        <v>37</v>
      </c>
      <c r="B407">
        <v>0.95384562957809171</v>
      </c>
      <c r="C407">
        <v>0.50247334904638996</v>
      </c>
      <c r="D407">
        <v>0.45150297343397172</v>
      </c>
      <c r="E407">
        <v>0.40607834227142509</v>
      </c>
      <c r="F407">
        <v>0.36438695805871402</v>
      </c>
      <c r="G407">
        <v>0.34682222566089449</v>
      </c>
      <c r="H407">
        <v>0.32367984083420981</v>
      </c>
      <c r="I407">
        <v>0.30812328558987834</v>
      </c>
      <c r="J407">
        <v>0.29443397770498869</v>
      </c>
      <c r="K407">
        <v>0.29141141709372942</v>
      </c>
      <c r="L407">
        <v>0.27674792356844935</v>
      </c>
      <c r="M407">
        <v>0.2673829168266339</v>
      </c>
      <c r="N407">
        <v>0.25834611152709541</v>
      </c>
    </row>
    <row r="408" spans="1:14">
      <c r="A408">
        <v>38</v>
      </c>
      <c r="B408">
        <v>0.97679230506797643</v>
      </c>
      <c r="C408">
        <v>0.51758819752109331</v>
      </c>
      <c r="D408">
        <v>0.46586378001437967</v>
      </c>
      <c r="E408">
        <v>0.41765590137890796</v>
      </c>
      <c r="F408">
        <v>0.37524644528220036</v>
      </c>
      <c r="G408">
        <v>0.35639789985657061</v>
      </c>
      <c r="H408">
        <v>0.33466328736083617</v>
      </c>
      <c r="I408">
        <v>0.31685639097076995</v>
      </c>
      <c r="J408">
        <v>0.30305672577609577</v>
      </c>
      <c r="K408">
        <v>0.29947923951433764</v>
      </c>
      <c r="L408">
        <v>0.28508777898575133</v>
      </c>
      <c r="M408">
        <v>0.27700989469341158</v>
      </c>
      <c r="N408">
        <v>0.26511667068161482</v>
      </c>
    </row>
    <row r="409" spans="1:14">
      <c r="A409">
        <v>39</v>
      </c>
      <c r="B409">
        <v>0.99957152710189923</v>
      </c>
      <c r="C409">
        <v>0.53476748152938347</v>
      </c>
      <c r="D409">
        <v>0.47653417599960263</v>
      </c>
      <c r="E409">
        <v>0.43051306760992841</v>
      </c>
      <c r="F409">
        <v>0.38687581029823925</v>
      </c>
      <c r="G409">
        <v>0.36691980567465132</v>
      </c>
      <c r="H409">
        <v>0.34481143349135296</v>
      </c>
      <c r="I409">
        <v>0.32747145474688738</v>
      </c>
      <c r="J409">
        <v>0.31254418255298583</v>
      </c>
      <c r="K409">
        <v>0.3083101741970124</v>
      </c>
      <c r="L409">
        <v>0.29296039670535612</v>
      </c>
      <c r="M409">
        <v>0.28616097546614816</v>
      </c>
      <c r="N409">
        <v>0.27328318116514599</v>
      </c>
    </row>
    <row r="410" spans="1:14">
      <c r="A410">
        <v>40</v>
      </c>
      <c r="B410">
        <v>1.0223020709029413</v>
      </c>
      <c r="C410">
        <v>0.55599311704677645</v>
      </c>
      <c r="D410">
        <v>0.48899150296542182</v>
      </c>
      <c r="E410">
        <v>0.44380847592505085</v>
      </c>
      <c r="F410">
        <v>0.39958089659694979</v>
      </c>
      <c r="G410">
        <v>0.3771428931426577</v>
      </c>
      <c r="H410">
        <v>0.35342245515418502</v>
      </c>
      <c r="I410">
        <v>0.33651141708164445</v>
      </c>
      <c r="J410">
        <v>0.32199766448228256</v>
      </c>
      <c r="K410">
        <v>0.31745769119598433</v>
      </c>
      <c r="L410">
        <v>0.30160226214834657</v>
      </c>
      <c r="M410">
        <v>0.29511549990627528</v>
      </c>
      <c r="N410">
        <v>0.28145936663715515</v>
      </c>
    </row>
    <row r="411" spans="1:14">
      <c r="A411">
        <v>41</v>
      </c>
      <c r="B411">
        <v>1.0409705241283693</v>
      </c>
      <c r="C411">
        <v>0.57564461259503008</v>
      </c>
      <c r="D411">
        <v>0.50557797860008014</v>
      </c>
      <c r="E411">
        <v>0.45461426878557354</v>
      </c>
      <c r="F411">
        <v>0.41011672467551297</v>
      </c>
      <c r="G411">
        <v>0.38719712170626158</v>
      </c>
      <c r="H411">
        <v>0.36337143158895124</v>
      </c>
      <c r="I411">
        <v>0.34589774240226612</v>
      </c>
      <c r="J411">
        <v>0.33044317661962491</v>
      </c>
      <c r="K411">
        <v>0.3252096265407739</v>
      </c>
      <c r="L411">
        <v>0.31026776250224203</v>
      </c>
      <c r="M411">
        <v>0.30347873821943183</v>
      </c>
      <c r="N411">
        <v>0.2891446634724516</v>
      </c>
    </row>
    <row r="412" spans="1:14">
      <c r="A412">
        <v>42</v>
      </c>
      <c r="B412">
        <v>1.0605960113413175</v>
      </c>
      <c r="C412">
        <v>0.5925807312422684</v>
      </c>
      <c r="D412">
        <v>0.51726175163084442</v>
      </c>
      <c r="E412">
        <v>0.46707682513804888</v>
      </c>
      <c r="F412">
        <v>0.42032377469551757</v>
      </c>
      <c r="G412">
        <v>0.3985191947387105</v>
      </c>
      <c r="H412">
        <v>0.37387372626405441</v>
      </c>
      <c r="I412">
        <v>0.35430765169844286</v>
      </c>
      <c r="J412">
        <v>0.33967089907440873</v>
      </c>
      <c r="K412">
        <v>0.3339398159750912</v>
      </c>
      <c r="L412">
        <v>0.31834730740747047</v>
      </c>
      <c r="M412">
        <v>0.31141986858968901</v>
      </c>
      <c r="N412">
        <v>0.29652624491473112</v>
      </c>
    </row>
    <row r="413" spans="1:14">
      <c r="A413">
        <v>43</v>
      </c>
      <c r="B413">
        <v>1.0824195622035344</v>
      </c>
      <c r="C413">
        <v>0.61121324887208917</v>
      </c>
      <c r="D413">
        <v>0.52789609088568923</v>
      </c>
      <c r="E413">
        <v>0.47924644338112288</v>
      </c>
      <c r="F413">
        <v>0.43208355240890883</v>
      </c>
      <c r="G413">
        <v>0.40775322841389822</v>
      </c>
      <c r="H413">
        <v>0.38325580198779957</v>
      </c>
      <c r="I413">
        <v>0.36402646397518806</v>
      </c>
      <c r="J413">
        <v>0.34846717289035312</v>
      </c>
      <c r="K413">
        <v>0.34281001251331716</v>
      </c>
      <c r="L413">
        <v>0.32687810476375639</v>
      </c>
      <c r="M413">
        <v>0.31913120856254584</v>
      </c>
      <c r="N413">
        <v>0.30332596592606581</v>
      </c>
    </row>
    <row r="414" spans="1:14">
      <c r="A414">
        <v>44</v>
      </c>
      <c r="B414">
        <v>1.1049557354657558</v>
      </c>
      <c r="C414">
        <v>0.63110399564750463</v>
      </c>
      <c r="D414">
        <v>0.54081284896312143</v>
      </c>
      <c r="E414">
        <v>0.49142449679746736</v>
      </c>
      <c r="F414">
        <v>0.44627339597275922</v>
      </c>
      <c r="G414">
        <v>0.41807403986712921</v>
      </c>
      <c r="H414">
        <v>0.39292931552705002</v>
      </c>
      <c r="I414">
        <v>0.37282795949638697</v>
      </c>
      <c r="J414">
        <v>0.35819587695214516</v>
      </c>
      <c r="K414">
        <v>0.35073812776260782</v>
      </c>
      <c r="L414">
        <v>0.33656265087679976</v>
      </c>
      <c r="M414">
        <v>0.32797786823130315</v>
      </c>
      <c r="N414">
        <v>0.31218557652675433</v>
      </c>
    </row>
    <row r="415" spans="1:14">
      <c r="A415">
        <v>45</v>
      </c>
      <c r="B415">
        <v>1.1277269160325776</v>
      </c>
      <c r="C415">
        <v>0.64749644823043973</v>
      </c>
      <c r="D415">
        <v>0.55460045031597405</v>
      </c>
      <c r="E415">
        <v>0.50279842307601119</v>
      </c>
      <c r="F415">
        <v>0.4580608875904798</v>
      </c>
      <c r="G415">
        <v>0.43043126725019204</v>
      </c>
      <c r="H415">
        <v>0.40436595784511226</v>
      </c>
      <c r="I415">
        <v>0.38309616458891677</v>
      </c>
      <c r="J415">
        <v>0.36737739286864352</v>
      </c>
      <c r="K415">
        <v>0.36040680359963106</v>
      </c>
      <c r="L415">
        <v>0.34458617973925715</v>
      </c>
      <c r="M415">
        <v>0.33680003106185835</v>
      </c>
      <c r="N415">
        <v>0.32142614216938814</v>
      </c>
    </row>
    <row r="416" spans="1:14">
      <c r="A416">
        <v>46</v>
      </c>
      <c r="B416">
        <v>1.1482444280692443</v>
      </c>
      <c r="C416">
        <v>0.6649096253999538</v>
      </c>
      <c r="D416">
        <v>0.56723325612911324</v>
      </c>
      <c r="E416">
        <v>0.51589795509833591</v>
      </c>
      <c r="F416">
        <v>0.4687583735116716</v>
      </c>
      <c r="G416">
        <v>0.44216343227940624</v>
      </c>
      <c r="H416">
        <v>0.41638449166676317</v>
      </c>
      <c r="I416">
        <v>0.3922898765186032</v>
      </c>
      <c r="J416">
        <v>0.37757304653597612</v>
      </c>
      <c r="K416">
        <v>0.36969484784673273</v>
      </c>
      <c r="L416">
        <v>0.353938864799202</v>
      </c>
      <c r="M416">
        <v>0.34509912234827977</v>
      </c>
      <c r="N416">
        <v>0.330617074294974</v>
      </c>
    </row>
    <row r="417" spans="1:14">
      <c r="A417">
        <v>47</v>
      </c>
      <c r="B417">
        <v>1.1723559219162789</v>
      </c>
      <c r="C417">
        <v>0.68747936396384812</v>
      </c>
      <c r="D417">
        <v>0.58025006701720971</v>
      </c>
      <c r="E417">
        <v>0.52845089708798021</v>
      </c>
      <c r="F417">
        <v>0.48221213509673672</v>
      </c>
      <c r="G417">
        <v>0.45377558729270223</v>
      </c>
      <c r="H417">
        <v>0.42670950039370997</v>
      </c>
      <c r="I417">
        <v>0.40204815552662448</v>
      </c>
      <c r="J417">
        <v>0.38597565329146327</v>
      </c>
      <c r="K417">
        <v>0.37862547494406895</v>
      </c>
      <c r="L417">
        <v>0.36295630830919662</v>
      </c>
      <c r="M417">
        <v>0.35245716408606076</v>
      </c>
      <c r="N417">
        <v>0.33961939130120877</v>
      </c>
    </row>
    <row r="418" spans="1:14">
      <c r="A418">
        <v>48</v>
      </c>
      <c r="B418">
        <v>1.1917387819119694</v>
      </c>
      <c r="C418">
        <v>0.70483467908138708</v>
      </c>
      <c r="D418">
        <v>0.59263531012253201</v>
      </c>
      <c r="E418">
        <v>0.54331873061079605</v>
      </c>
      <c r="F418">
        <v>0.49385947272422737</v>
      </c>
      <c r="G418">
        <v>0.46473864457672831</v>
      </c>
      <c r="H418">
        <v>0.43580316725305324</v>
      </c>
      <c r="I418">
        <v>0.41197993691149504</v>
      </c>
      <c r="J418">
        <v>0.39739389756929239</v>
      </c>
      <c r="K418">
        <v>0.38865703957567832</v>
      </c>
      <c r="L418">
        <v>0.3728583406263592</v>
      </c>
      <c r="M418">
        <v>0.36169866560247588</v>
      </c>
      <c r="N418">
        <v>0.34811332331942446</v>
      </c>
    </row>
    <row r="419" spans="1:14">
      <c r="A419">
        <v>49</v>
      </c>
      <c r="B419">
        <v>1.2096709357281497</v>
      </c>
      <c r="C419">
        <v>0.7304663111843861</v>
      </c>
      <c r="D419">
        <v>0.60464891043967728</v>
      </c>
      <c r="E419">
        <v>0.55738618035382692</v>
      </c>
      <c r="F419">
        <v>0.50530682592920062</v>
      </c>
      <c r="G419">
        <v>0.4765443081688463</v>
      </c>
      <c r="H419">
        <v>0.44602525847843982</v>
      </c>
      <c r="I419">
        <v>0.4247220075150307</v>
      </c>
      <c r="J419">
        <v>0.40836406644465995</v>
      </c>
      <c r="K419">
        <v>0.40077952618047652</v>
      </c>
      <c r="L419">
        <v>0.38180103311845442</v>
      </c>
      <c r="M419">
        <v>0.37172139259193088</v>
      </c>
      <c r="N419">
        <v>0.35569949089182096</v>
      </c>
    </row>
    <row r="420" spans="1:14">
      <c r="A420">
        <v>50</v>
      </c>
      <c r="B420">
        <v>1.2271706879589892</v>
      </c>
      <c r="C420">
        <v>0.74731699729174716</v>
      </c>
      <c r="D420">
        <v>0.61611985923959711</v>
      </c>
      <c r="E420">
        <v>0.57411874668545282</v>
      </c>
      <c r="F420">
        <v>0.51912637058680433</v>
      </c>
      <c r="G420">
        <v>0.48788049416914947</v>
      </c>
      <c r="H420">
        <v>0.45852922476390906</v>
      </c>
      <c r="I420">
        <v>0.43347082979913593</v>
      </c>
      <c r="J420">
        <v>0.41955725505922115</v>
      </c>
      <c r="K420">
        <v>0.40892917888286973</v>
      </c>
      <c r="L420">
        <v>0.39078274679235858</v>
      </c>
      <c r="M420">
        <v>0.38132109987861562</v>
      </c>
      <c r="N420">
        <v>0.36548566680836103</v>
      </c>
    </row>
    <row r="421" spans="1:14">
      <c r="A421">
        <v>51</v>
      </c>
      <c r="B421">
        <v>1.2468572443391475</v>
      </c>
      <c r="C421">
        <v>0.77005621988765482</v>
      </c>
      <c r="D421">
        <v>0.62669828449334597</v>
      </c>
      <c r="E421">
        <v>0.58724191702758322</v>
      </c>
      <c r="F421">
        <v>0.52996762711662049</v>
      </c>
      <c r="G421">
        <v>0.49943057528655199</v>
      </c>
      <c r="H421">
        <v>0.46897367966808262</v>
      </c>
      <c r="I421">
        <v>0.44325627989302863</v>
      </c>
      <c r="J421">
        <v>0.42872850795611644</v>
      </c>
      <c r="K421">
        <v>0.41789693501916347</v>
      </c>
      <c r="L421">
        <v>0.39952210045971276</v>
      </c>
      <c r="M421">
        <v>0.39051236785941812</v>
      </c>
      <c r="N421">
        <v>0.37584374594145153</v>
      </c>
    </row>
    <row r="422" spans="1:14">
      <c r="A422">
        <v>52</v>
      </c>
      <c r="B422">
        <v>1.2665030444316838</v>
      </c>
      <c r="C422">
        <v>0.7884428787685116</v>
      </c>
      <c r="D422">
        <v>0.63909444879886068</v>
      </c>
      <c r="E422">
        <v>0.60022500784810573</v>
      </c>
      <c r="F422">
        <v>0.54532806936945966</v>
      </c>
      <c r="G422">
        <v>0.51017300835227875</v>
      </c>
      <c r="H422">
        <v>0.48059016449332503</v>
      </c>
      <c r="I422">
        <v>0.45380960869455356</v>
      </c>
      <c r="J422">
        <v>0.43843731407346537</v>
      </c>
      <c r="K422">
        <v>0.42680735241604745</v>
      </c>
      <c r="L422">
        <v>0.40978289679063107</v>
      </c>
      <c r="M422">
        <v>0.3998014687989937</v>
      </c>
      <c r="N422">
        <v>0.38606492172948531</v>
      </c>
    </row>
    <row r="423" spans="1:14">
      <c r="A423">
        <v>53</v>
      </c>
      <c r="B423">
        <v>1.2832109128974867</v>
      </c>
      <c r="C423">
        <v>0.80592088651785754</v>
      </c>
      <c r="D423">
        <v>0.65442511389615499</v>
      </c>
      <c r="E423">
        <v>0.61193945948650108</v>
      </c>
      <c r="F423">
        <v>0.55770266501462173</v>
      </c>
      <c r="G423">
        <v>0.52184461249203318</v>
      </c>
      <c r="H423">
        <v>0.49211269206820002</v>
      </c>
      <c r="I423">
        <v>0.46596727418093992</v>
      </c>
      <c r="J423">
        <v>0.44944878404346617</v>
      </c>
      <c r="K423">
        <v>0.43667565068693964</v>
      </c>
      <c r="L423">
        <v>0.4202422367089203</v>
      </c>
      <c r="M423">
        <v>0.40984624210073034</v>
      </c>
      <c r="N423">
        <v>0.39536089414497433</v>
      </c>
    </row>
    <row r="424" spans="1:14">
      <c r="A424">
        <v>54</v>
      </c>
      <c r="B424">
        <v>1.3018786586328819</v>
      </c>
      <c r="C424">
        <v>0.82974930463741059</v>
      </c>
      <c r="D424">
        <v>0.6691373341813508</v>
      </c>
      <c r="E424">
        <v>0.62269348617815146</v>
      </c>
      <c r="F424">
        <v>0.57040911021611862</v>
      </c>
      <c r="G424">
        <v>0.53525787494552024</v>
      </c>
      <c r="H424">
        <v>0.50380343196744737</v>
      </c>
      <c r="I424">
        <v>0.47689588264729604</v>
      </c>
      <c r="J424">
        <v>0.45840652280501354</v>
      </c>
      <c r="K424">
        <v>0.4460476914910434</v>
      </c>
      <c r="L424">
        <v>0.43054484022197165</v>
      </c>
      <c r="M424">
        <v>0.41789258729621886</v>
      </c>
      <c r="N424">
        <v>0.40510736816888948</v>
      </c>
    </row>
    <row r="425" spans="1:14">
      <c r="A425">
        <v>55</v>
      </c>
      <c r="B425">
        <v>1.3202844684195985</v>
      </c>
      <c r="C425">
        <v>0.85088157678418919</v>
      </c>
      <c r="D425">
        <v>0.68375654048423629</v>
      </c>
      <c r="E425">
        <v>0.63740988660436781</v>
      </c>
      <c r="F425">
        <v>0.58505946418310473</v>
      </c>
      <c r="G425">
        <v>0.54560731329799883</v>
      </c>
      <c r="H425">
        <v>0.51642996379194583</v>
      </c>
      <c r="I425">
        <v>0.48818661365670979</v>
      </c>
      <c r="J425">
        <v>0.46898138469833617</v>
      </c>
      <c r="K425">
        <v>0.45461554216685096</v>
      </c>
      <c r="L425">
        <v>0.44173717387782441</v>
      </c>
      <c r="M425">
        <v>0.42733953168449057</v>
      </c>
      <c r="N425">
        <v>0.41370175531672299</v>
      </c>
    </row>
    <row r="426" spans="1:14">
      <c r="A426">
        <v>56</v>
      </c>
      <c r="B426">
        <v>1.3365496042809197</v>
      </c>
      <c r="C426">
        <v>0.87115250202510408</v>
      </c>
      <c r="D426">
        <v>0.69850459583303548</v>
      </c>
      <c r="E426">
        <v>0.65049191262657136</v>
      </c>
      <c r="F426">
        <v>0.59969415144022875</v>
      </c>
      <c r="G426">
        <v>0.55507680083601452</v>
      </c>
      <c r="H426">
        <v>0.52744451537238524</v>
      </c>
      <c r="I426">
        <v>0.50074135306212908</v>
      </c>
      <c r="J426">
        <v>0.47992734396101872</v>
      </c>
      <c r="K426">
        <v>0.46488023309570814</v>
      </c>
      <c r="L426">
        <v>0.4537163577940303</v>
      </c>
      <c r="M426">
        <v>0.43788829669781698</v>
      </c>
      <c r="N426">
        <v>0.42420153522139631</v>
      </c>
    </row>
    <row r="427" spans="1:14">
      <c r="A427">
        <v>57</v>
      </c>
      <c r="B427">
        <v>1.3536837108402224</v>
      </c>
      <c r="C427">
        <v>0.89104039677609315</v>
      </c>
      <c r="D427">
        <v>0.71402469731963625</v>
      </c>
      <c r="E427">
        <v>0.66757966907240851</v>
      </c>
      <c r="F427">
        <v>0.61492353767366892</v>
      </c>
      <c r="G427">
        <v>0.5668781678371041</v>
      </c>
      <c r="H427">
        <v>0.53887079932405269</v>
      </c>
      <c r="I427">
        <v>0.51348863345766715</v>
      </c>
      <c r="J427">
        <v>0.49078952716211127</v>
      </c>
      <c r="K427">
        <v>0.47614516954052771</v>
      </c>
      <c r="L427">
        <v>0.46325700888297044</v>
      </c>
      <c r="M427">
        <v>0.44679318020230868</v>
      </c>
      <c r="N427">
        <v>0.43192285261560315</v>
      </c>
    </row>
    <row r="428" spans="1:14">
      <c r="A428">
        <v>58</v>
      </c>
      <c r="B428">
        <v>1.3686287979574647</v>
      </c>
      <c r="C428">
        <v>0.91594320587144917</v>
      </c>
      <c r="D428">
        <v>0.729865510475454</v>
      </c>
      <c r="E428">
        <v>0.68319263313763778</v>
      </c>
      <c r="F428">
        <v>0.63116478676094678</v>
      </c>
      <c r="G428">
        <v>0.58062238756222095</v>
      </c>
      <c r="H428">
        <v>0.54943015286475283</v>
      </c>
      <c r="I428">
        <v>0.52461516832617638</v>
      </c>
      <c r="J428">
        <v>0.50272474710872261</v>
      </c>
      <c r="K428">
        <v>0.48715023304396954</v>
      </c>
      <c r="L428">
        <v>0.47204674492602705</v>
      </c>
      <c r="M428">
        <v>0.45524304969358687</v>
      </c>
      <c r="N428">
        <v>0.4438803904461438</v>
      </c>
    </row>
    <row r="429" spans="1:14">
      <c r="A429">
        <v>59</v>
      </c>
      <c r="B429">
        <v>1.3831888670315442</v>
      </c>
      <c r="C429">
        <v>0.94141798664764986</v>
      </c>
      <c r="D429">
        <v>0.74658069466386889</v>
      </c>
      <c r="E429">
        <v>0.69768163826114404</v>
      </c>
      <c r="F429">
        <v>0.64587665173898723</v>
      </c>
      <c r="G429">
        <v>0.59362048782634691</v>
      </c>
      <c r="H429">
        <v>0.56228914069541636</v>
      </c>
      <c r="I429">
        <v>0.5357971895096908</v>
      </c>
      <c r="J429">
        <v>0.51328693555485938</v>
      </c>
      <c r="K429">
        <v>0.4996758454987284</v>
      </c>
      <c r="L429">
        <v>0.48287532400836997</v>
      </c>
      <c r="M429">
        <v>0.46441228403768708</v>
      </c>
      <c r="N429">
        <v>0.45610579555097736</v>
      </c>
    </row>
    <row r="430" spans="1:14">
      <c r="A430">
        <v>60</v>
      </c>
      <c r="B430">
        <v>1.3968490559819071</v>
      </c>
      <c r="C430">
        <v>0.96182355687362497</v>
      </c>
      <c r="D430">
        <v>0.76644347282077785</v>
      </c>
      <c r="E430">
        <v>0.71372362022331415</v>
      </c>
      <c r="F430">
        <v>0.66127794918095584</v>
      </c>
      <c r="G430">
        <v>0.60578490991408462</v>
      </c>
      <c r="H430">
        <v>0.57474323083396994</v>
      </c>
      <c r="I430">
        <v>0.54856133040262156</v>
      </c>
      <c r="J430">
        <v>0.52708077983824997</v>
      </c>
      <c r="K430">
        <v>0.51096910353131331</v>
      </c>
      <c r="L430">
        <v>0.49339194456644875</v>
      </c>
      <c r="M430">
        <v>0.4740056810851061</v>
      </c>
      <c r="N430">
        <v>0.46790556777932835</v>
      </c>
    </row>
    <row r="431" spans="1:14">
      <c r="A431">
        <v>61</v>
      </c>
      <c r="B431">
        <v>1.4118401578596282</v>
      </c>
      <c r="C431">
        <v>0.98211111792639749</v>
      </c>
      <c r="D431">
        <v>0.7837513520391538</v>
      </c>
      <c r="E431">
        <v>0.72881930861803046</v>
      </c>
      <c r="F431">
        <v>0.67477763826848514</v>
      </c>
      <c r="G431">
        <v>0.61722145295654729</v>
      </c>
      <c r="H431">
        <v>0.58715333959184113</v>
      </c>
      <c r="I431">
        <v>0.56188675803521015</v>
      </c>
      <c r="J431">
        <v>0.53807803845353641</v>
      </c>
      <c r="K431">
        <v>0.52404752043938407</v>
      </c>
      <c r="L431">
        <v>0.50560483448004812</v>
      </c>
      <c r="M431">
        <v>0.48481894857897578</v>
      </c>
      <c r="N431">
        <v>0.4776294316219501</v>
      </c>
    </row>
    <row r="432" spans="1:14">
      <c r="A432">
        <v>62</v>
      </c>
      <c r="B432">
        <v>1.4285520915320828</v>
      </c>
      <c r="C432">
        <v>1.0044681480721369</v>
      </c>
      <c r="D432">
        <v>0.79862344680357511</v>
      </c>
      <c r="E432">
        <v>0.74418865830821357</v>
      </c>
      <c r="F432">
        <v>0.69101528811588808</v>
      </c>
      <c r="G432">
        <v>0.63412592856750327</v>
      </c>
      <c r="H432">
        <v>0.60062664811188693</v>
      </c>
      <c r="I432">
        <v>0.57302909512093347</v>
      </c>
      <c r="J432">
        <v>0.54992572912354065</v>
      </c>
      <c r="K432">
        <v>0.5349782399174231</v>
      </c>
      <c r="L432">
        <v>0.5179947727851858</v>
      </c>
      <c r="M432">
        <v>0.49689581388598836</v>
      </c>
      <c r="N432">
        <v>0.48688554315578048</v>
      </c>
    </row>
    <row r="433" spans="1:14">
      <c r="A433">
        <v>63</v>
      </c>
      <c r="B433">
        <v>1.4477814704490122</v>
      </c>
      <c r="C433">
        <v>1.0283119623764498</v>
      </c>
      <c r="D433">
        <v>0.81860554283534182</v>
      </c>
      <c r="E433">
        <v>0.76046110019543856</v>
      </c>
      <c r="F433">
        <v>0.70621164958171356</v>
      </c>
      <c r="G433">
        <v>0.64849082828500426</v>
      </c>
      <c r="H433">
        <v>0.6126240180552649</v>
      </c>
      <c r="I433">
        <v>0.5867425631929164</v>
      </c>
      <c r="J433">
        <v>0.56172812891962276</v>
      </c>
      <c r="K433">
        <v>0.54815244214216685</v>
      </c>
      <c r="L433">
        <v>0.52880652870775458</v>
      </c>
      <c r="M433">
        <v>0.50849359576653819</v>
      </c>
      <c r="N433">
        <v>0.49752943165679037</v>
      </c>
    </row>
    <row r="434" spans="1:14">
      <c r="A434">
        <v>64</v>
      </c>
      <c r="B434">
        <v>1.4634671614508148</v>
      </c>
      <c r="C434">
        <v>1.053216760632298</v>
      </c>
      <c r="D434">
        <v>0.83817351365438741</v>
      </c>
      <c r="E434">
        <v>0.7773686935664762</v>
      </c>
      <c r="F434">
        <v>0.72285482374712839</v>
      </c>
      <c r="G434">
        <v>0.66296792421883088</v>
      </c>
      <c r="H434">
        <v>0.62630059388256321</v>
      </c>
      <c r="I434">
        <v>0.60191247861291985</v>
      </c>
      <c r="J434">
        <v>0.57325260821712087</v>
      </c>
      <c r="K434">
        <v>0.56185904488234839</v>
      </c>
      <c r="L434">
        <v>0.54171100452996568</v>
      </c>
      <c r="M434">
        <v>0.51803024552274823</v>
      </c>
      <c r="N434">
        <v>0.50868656317728855</v>
      </c>
    </row>
    <row r="435" spans="1:14">
      <c r="A435">
        <v>65</v>
      </c>
      <c r="B435">
        <v>1.478253368034115</v>
      </c>
      <c r="C435">
        <v>1.0758577446063116</v>
      </c>
      <c r="D435">
        <v>0.8581055057560063</v>
      </c>
      <c r="E435">
        <v>0.79393906304858486</v>
      </c>
      <c r="F435">
        <v>0.73639544062218665</v>
      </c>
      <c r="G435">
        <v>0.6770796463038341</v>
      </c>
      <c r="H435">
        <v>0.63974510288734343</v>
      </c>
      <c r="I435">
        <v>0.61688106255458464</v>
      </c>
      <c r="J435">
        <v>0.58593494985750816</v>
      </c>
      <c r="K435">
        <v>0.57480237377578292</v>
      </c>
      <c r="L435">
        <v>0.55226138718271545</v>
      </c>
      <c r="M435">
        <v>0.5303116338169952</v>
      </c>
      <c r="N435">
        <v>0.5199498673371864</v>
      </c>
    </row>
    <row r="436" spans="1:14">
      <c r="A436">
        <v>66</v>
      </c>
      <c r="B436">
        <v>1.4930339288857915</v>
      </c>
      <c r="C436">
        <v>1.0975968582093496</v>
      </c>
      <c r="D436">
        <v>0.87670568711906138</v>
      </c>
      <c r="E436">
        <v>0.80771962859766577</v>
      </c>
      <c r="F436">
        <v>0.75538563149549165</v>
      </c>
      <c r="G436">
        <v>0.69477002657882514</v>
      </c>
      <c r="H436">
        <v>0.65259043999333288</v>
      </c>
      <c r="I436">
        <v>0.62915410175714059</v>
      </c>
      <c r="J436">
        <v>0.59914712740956988</v>
      </c>
      <c r="K436">
        <v>0.58616384731041793</v>
      </c>
      <c r="L436">
        <v>0.56561474267257039</v>
      </c>
      <c r="M436">
        <v>0.54139706568053025</v>
      </c>
      <c r="N436">
        <v>0.53153783925120002</v>
      </c>
    </row>
    <row r="437" spans="1:14">
      <c r="A437">
        <v>67</v>
      </c>
      <c r="B437">
        <v>1.5036303140000011</v>
      </c>
      <c r="C437">
        <v>1.1150242821949332</v>
      </c>
      <c r="D437">
        <v>0.89774797775632875</v>
      </c>
      <c r="E437">
        <v>0.82387835768020756</v>
      </c>
      <c r="F437">
        <v>0.77099387558119292</v>
      </c>
      <c r="G437">
        <v>0.71108886959146644</v>
      </c>
      <c r="H437">
        <v>0.66803082748747511</v>
      </c>
      <c r="I437">
        <v>0.64267438473203709</v>
      </c>
      <c r="J437">
        <v>0.60979851114920969</v>
      </c>
      <c r="K437">
        <v>0.59919075646554842</v>
      </c>
      <c r="L437">
        <v>0.57693148980136977</v>
      </c>
      <c r="M437">
        <v>0.55510213500320937</v>
      </c>
      <c r="N437">
        <v>0.54381522827322071</v>
      </c>
    </row>
    <row r="438" spans="1:14">
      <c r="A438">
        <v>68</v>
      </c>
      <c r="B438">
        <v>1.5192689648658124</v>
      </c>
      <c r="C438">
        <v>1.1364715733238198</v>
      </c>
      <c r="D438">
        <v>0.92109808064135867</v>
      </c>
      <c r="E438">
        <v>0.83865247766122342</v>
      </c>
      <c r="F438">
        <v>0.78829875802876115</v>
      </c>
      <c r="G438">
        <v>0.72497315802794382</v>
      </c>
      <c r="H438">
        <v>0.68377901129351426</v>
      </c>
      <c r="I438">
        <v>0.65453615659879361</v>
      </c>
      <c r="J438">
        <v>0.62250881942708602</v>
      </c>
      <c r="K438">
        <v>0.61188783504150424</v>
      </c>
      <c r="L438">
        <v>0.58907555978828274</v>
      </c>
      <c r="M438">
        <v>0.56844977702449428</v>
      </c>
      <c r="N438">
        <v>0.55504735531900418</v>
      </c>
    </row>
    <row r="439" spans="1:14">
      <c r="A439">
        <v>69</v>
      </c>
      <c r="B439">
        <v>1.5302666802355664</v>
      </c>
      <c r="C439">
        <v>1.1654313036170312</v>
      </c>
      <c r="D439">
        <v>0.94715224922168817</v>
      </c>
      <c r="E439">
        <v>0.85589985442351035</v>
      </c>
      <c r="F439">
        <v>0.80608792610690239</v>
      </c>
      <c r="G439">
        <v>0.73856116065924415</v>
      </c>
      <c r="H439">
        <v>0.69937842144165119</v>
      </c>
      <c r="I439">
        <v>0.67041847518345321</v>
      </c>
      <c r="J439">
        <v>0.63486792981733686</v>
      </c>
      <c r="K439">
        <v>0.62360117517083347</v>
      </c>
      <c r="L439">
        <v>0.60163355161662602</v>
      </c>
      <c r="M439">
        <v>0.58141666895372579</v>
      </c>
      <c r="N439">
        <v>0.56581042527770398</v>
      </c>
    </row>
    <row r="440" spans="1:14">
      <c r="A440">
        <v>70</v>
      </c>
      <c r="B440">
        <v>1.5452226289828312</v>
      </c>
      <c r="C440">
        <v>1.189325643335795</v>
      </c>
      <c r="D440">
        <v>0.96807287666967157</v>
      </c>
      <c r="E440">
        <v>0.87301251761030896</v>
      </c>
      <c r="F440">
        <v>0.8218686607556599</v>
      </c>
      <c r="G440">
        <v>0.75280877862284257</v>
      </c>
      <c r="H440">
        <v>0.71677899366042264</v>
      </c>
      <c r="I440">
        <v>0.68573638655636815</v>
      </c>
      <c r="J440">
        <v>0.6492791949044685</v>
      </c>
      <c r="K440">
        <v>0.63720159786243624</v>
      </c>
      <c r="L440">
        <v>0.61443952177664141</v>
      </c>
      <c r="M440">
        <v>0.59604515312886019</v>
      </c>
      <c r="N440">
        <v>0.57917025974347669</v>
      </c>
    </row>
    <row r="441" spans="1:14">
      <c r="A441">
        <v>71</v>
      </c>
      <c r="B441">
        <v>1.5565060008059248</v>
      </c>
      <c r="C441">
        <v>1.2127534789643823</v>
      </c>
      <c r="D441">
        <v>0.99001035558836481</v>
      </c>
      <c r="E441">
        <v>0.89210184998019693</v>
      </c>
      <c r="F441">
        <v>0.84030813726843456</v>
      </c>
      <c r="G441">
        <v>0.77260446328433197</v>
      </c>
      <c r="H441">
        <v>0.73494099495970056</v>
      </c>
      <c r="I441">
        <v>0.70067552147388801</v>
      </c>
      <c r="J441">
        <v>0.66275656286689588</v>
      </c>
      <c r="K441">
        <v>0.65010597850673757</v>
      </c>
      <c r="L441">
        <v>0.62658948214830534</v>
      </c>
      <c r="M441">
        <v>0.61099520960303566</v>
      </c>
      <c r="N441">
        <v>0.59150797166401314</v>
      </c>
    </row>
    <row r="442" spans="1:14">
      <c r="A442">
        <v>72</v>
      </c>
      <c r="B442">
        <v>1.570157687649784</v>
      </c>
      <c r="C442">
        <v>1.2346335812963307</v>
      </c>
      <c r="D442">
        <v>1.0172034298907708</v>
      </c>
      <c r="E442">
        <v>0.9093761300284835</v>
      </c>
      <c r="F442">
        <v>0.85519584611949229</v>
      </c>
      <c r="G442">
        <v>0.79098665490169717</v>
      </c>
      <c r="H442">
        <v>0.75212991964689846</v>
      </c>
      <c r="I442">
        <v>0.71365622229143966</v>
      </c>
      <c r="J442">
        <v>0.67715532868754191</v>
      </c>
      <c r="K442">
        <v>0.66620386823675448</v>
      </c>
      <c r="L442">
        <v>0.64021155448604727</v>
      </c>
      <c r="M442">
        <v>0.62702778814781568</v>
      </c>
      <c r="N442">
        <v>0.60456552978792288</v>
      </c>
    </row>
    <row r="443" spans="1:14">
      <c r="A443">
        <v>73</v>
      </c>
      <c r="B443">
        <v>1.5797569898854573</v>
      </c>
      <c r="C443">
        <v>1.256671105369058</v>
      </c>
      <c r="D443">
        <v>1.0391431579092516</v>
      </c>
      <c r="E443">
        <v>0.93064014432262132</v>
      </c>
      <c r="F443">
        <v>0.87154939564933154</v>
      </c>
      <c r="G443">
        <v>0.80917727280551632</v>
      </c>
      <c r="H443">
        <v>0.7719108237805562</v>
      </c>
      <c r="I443">
        <v>0.73029364283869336</v>
      </c>
      <c r="J443">
        <v>0.69243950179511826</v>
      </c>
      <c r="K443">
        <v>0.67961298646948476</v>
      </c>
      <c r="L443">
        <v>0.6549630163281529</v>
      </c>
      <c r="M443">
        <v>0.6426470894016495</v>
      </c>
      <c r="N443">
        <v>0.61787172481212482</v>
      </c>
    </row>
    <row r="444" spans="1:14">
      <c r="A444">
        <v>74</v>
      </c>
      <c r="B444">
        <v>1.5901887433553932</v>
      </c>
      <c r="C444">
        <v>1.278101194905702</v>
      </c>
      <c r="D444">
        <v>1.0639589034113484</v>
      </c>
      <c r="E444">
        <v>0.95240824113883793</v>
      </c>
      <c r="F444">
        <v>0.89029124418746008</v>
      </c>
      <c r="G444">
        <v>0.82661290624680372</v>
      </c>
      <c r="H444">
        <v>0.7902029158052114</v>
      </c>
      <c r="I444">
        <v>0.74457801451977856</v>
      </c>
      <c r="J444">
        <v>0.70819218157253894</v>
      </c>
      <c r="K444">
        <v>0.69532473179657184</v>
      </c>
      <c r="L444">
        <v>0.66860439351804979</v>
      </c>
      <c r="M444">
        <v>0.65713334565666037</v>
      </c>
      <c r="N444">
        <v>0.63152789484878225</v>
      </c>
    </row>
    <row r="445" spans="1:14">
      <c r="A445">
        <v>75</v>
      </c>
      <c r="B445">
        <v>1.6004208874375638</v>
      </c>
      <c r="C445">
        <v>1.3021377334962374</v>
      </c>
      <c r="D445">
        <v>1.0843789895897031</v>
      </c>
      <c r="E445">
        <v>0.97387525373416184</v>
      </c>
      <c r="F445">
        <v>0.90957848044169698</v>
      </c>
      <c r="G445">
        <v>0.84848605617690198</v>
      </c>
      <c r="H445">
        <v>0.80550592037395641</v>
      </c>
      <c r="I445">
        <v>0.76223367923054319</v>
      </c>
      <c r="J445">
        <v>0.72584530066586805</v>
      </c>
      <c r="K445">
        <v>0.70921670186258923</v>
      </c>
      <c r="L445">
        <v>0.68158120803638422</v>
      </c>
      <c r="M445">
        <v>0.67015809489383305</v>
      </c>
      <c r="N445">
        <v>0.64916887378819221</v>
      </c>
    </row>
    <row r="446" spans="1:14">
      <c r="A446">
        <v>76</v>
      </c>
      <c r="B446">
        <v>1.6109851757691507</v>
      </c>
      <c r="C446">
        <v>1.326732110406285</v>
      </c>
      <c r="D446">
        <v>1.1124193071903228</v>
      </c>
      <c r="E446">
        <v>0.99836335652673802</v>
      </c>
      <c r="F446">
        <v>0.93206542906034007</v>
      </c>
      <c r="G446">
        <v>0.86709770422537602</v>
      </c>
      <c r="H446">
        <v>0.81953482109441722</v>
      </c>
      <c r="I446">
        <v>0.78180605048962803</v>
      </c>
      <c r="J446">
        <v>0.74158247976138669</v>
      </c>
      <c r="K446">
        <v>0.72358407293202209</v>
      </c>
      <c r="L446">
        <v>0.70030633338728088</v>
      </c>
      <c r="M446">
        <v>0.68600232198387312</v>
      </c>
      <c r="N446">
        <v>0.66536760746062362</v>
      </c>
    </row>
    <row r="447" spans="1:14">
      <c r="A447">
        <v>77</v>
      </c>
      <c r="B447">
        <v>1.6221992528602671</v>
      </c>
      <c r="C447">
        <v>1.3497396827059607</v>
      </c>
      <c r="D447">
        <v>1.1371393803714478</v>
      </c>
      <c r="E447">
        <v>1.0169931637207423</v>
      </c>
      <c r="F447">
        <v>0.95068402702504573</v>
      </c>
      <c r="G447">
        <v>0.88365288728975633</v>
      </c>
      <c r="H447">
        <v>0.83812358148053556</v>
      </c>
      <c r="I447">
        <v>0.7998243142292244</v>
      </c>
      <c r="J447">
        <v>0.75956070674462828</v>
      </c>
      <c r="K447">
        <v>0.74043005778667892</v>
      </c>
      <c r="L447">
        <v>0.71583820532007869</v>
      </c>
      <c r="M447">
        <v>0.70086929924308528</v>
      </c>
      <c r="N447">
        <v>0.67777841479544043</v>
      </c>
    </row>
    <row r="448" spans="1:14">
      <c r="A448">
        <v>78</v>
      </c>
      <c r="B448">
        <v>1.6328442577924203</v>
      </c>
      <c r="C448">
        <v>1.3761159819141691</v>
      </c>
      <c r="D448">
        <v>1.163367938947413</v>
      </c>
      <c r="E448">
        <v>1.0398040756646776</v>
      </c>
      <c r="F448">
        <v>0.97063324147258534</v>
      </c>
      <c r="G448">
        <v>0.90557952464719393</v>
      </c>
      <c r="H448">
        <v>0.86030618428325711</v>
      </c>
      <c r="I448">
        <v>0.81548471821539414</v>
      </c>
      <c r="J448">
        <v>0.77630865467281751</v>
      </c>
      <c r="K448">
        <v>0.7568648996289844</v>
      </c>
      <c r="L448">
        <v>0.73435606581867174</v>
      </c>
      <c r="M448">
        <v>0.71587184721412556</v>
      </c>
      <c r="N448">
        <v>0.69333856144353778</v>
      </c>
    </row>
    <row r="449" spans="1:14">
      <c r="A449">
        <v>79</v>
      </c>
      <c r="B449">
        <v>1.6410281652246228</v>
      </c>
      <c r="C449">
        <v>1.4080286289203303</v>
      </c>
      <c r="D449">
        <v>1.192024445696253</v>
      </c>
      <c r="E449">
        <v>1.066655367306409</v>
      </c>
      <c r="F449">
        <v>0.99101654932399819</v>
      </c>
      <c r="G449">
        <v>0.92995579088190738</v>
      </c>
      <c r="H449">
        <v>0.87857831506479389</v>
      </c>
      <c r="I449">
        <v>0.83279590794384295</v>
      </c>
      <c r="J449">
        <v>0.79545621621713403</v>
      </c>
      <c r="K449">
        <v>0.77082345667091334</v>
      </c>
      <c r="L449">
        <v>0.75403019621101375</v>
      </c>
      <c r="M449">
        <v>0.73371404311313759</v>
      </c>
      <c r="N449">
        <v>0.70950480908939917</v>
      </c>
    </row>
    <row r="450" spans="1:14">
      <c r="A450">
        <v>80</v>
      </c>
      <c r="B450">
        <v>1.6488423311690319</v>
      </c>
      <c r="C450">
        <v>1.4331174895965102</v>
      </c>
      <c r="D450">
        <v>1.2200071188359241</v>
      </c>
      <c r="E450">
        <v>1.0941990623284121</v>
      </c>
      <c r="F450">
        <v>1.0167608544017674</v>
      </c>
      <c r="G450">
        <v>0.95278623022969178</v>
      </c>
      <c r="H450">
        <v>0.89918191546520709</v>
      </c>
      <c r="I450">
        <v>0.85518411786193849</v>
      </c>
      <c r="J450">
        <v>0.81698275678266918</v>
      </c>
      <c r="K450">
        <v>0.78844026520145361</v>
      </c>
      <c r="L450">
        <v>0.77013739051856778</v>
      </c>
      <c r="M450">
        <v>0.75030696098836547</v>
      </c>
      <c r="N450">
        <v>0.72624837070799897</v>
      </c>
    </row>
    <row r="451" spans="1:14">
      <c r="A451">
        <v>80.5</v>
      </c>
      <c r="B451">
        <v>1.6529202924278361</v>
      </c>
      <c r="C451">
        <v>1.4475010817609679</v>
      </c>
      <c r="D451">
        <v>1.2336533819558992</v>
      </c>
      <c r="E451">
        <v>1.1074343059101672</v>
      </c>
      <c r="F451">
        <v>1.028105707139163</v>
      </c>
      <c r="G451">
        <v>0.96721767408063997</v>
      </c>
      <c r="H451">
        <v>0.90774992511523744</v>
      </c>
      <c r="I451">
        <v>0.8639322613246756</v>
      </c>
      <c r="J451">
        <v>0.82722237832911905</v>
      </c>
      <c r="K451">
        <v>0.79828977935182421</v>
      </c>
      <c r="L451">
        <v>0.78152547245856663</v>
      </c>
      <c r="M451">
        <v>0.75953191331077841</v>
      </c>
      <c r="N451">
        <v>0.73514908448476168</v>
      </c>
    </row>
    <row r="452" spans="1:14">
      <c r="A452">
        <v>81</v>
      </c>
      <c r="B452">
        <v>1.6569100734392612</v>
      </c>
      <c r="C452">
        <v>1.4618354220440928</v>
      </c>
      <c r="D452">
        <v>1.2477545182227683</v>
      </c>
      <c r="E452">
        <v>1.1228140687095043</v>
      </c>
      <c r="F452">
        <v>1.0401442957316032</v>
      </c>
      <c r="G452">
        <v>0.97859547879544451</v>
      </c>
      <c r="H452">
        <v>0.91930430548157704</v>
      </c>
      <c r="I452">
        <v>0.87593507120339409</v>
      </c>
      <c r="J452">
        <v>0.83581559692991381</v>
      </c>
      <c r="K452">
        <v>0.80851820204602431</v>
      </c>
      <c r="L452">
        <v>0.7886954212795857</v>
      </c>
      <c r="M452">
        <v>0.76832275465218702</v>
      </c>
      <c r="N452">
        <v>0.74433339875904758</v>
      </c>
    </row>
    <row r="453" spans="1:14">
      <c r="A453">
        <v>81.5</v>
      </c>
      <c r="B453">
        <v>1.661733637836128</v>
      </c>
      <c r="C453">
        <v>1.4765792942011218</v>
      </c>
      <c r="D453">
        <v>1.2631372034469868</v>
      </c>
      <c r="E453">
        <v>1.1378979517815158</v>
      </c>
      <c r="F453">
        <v>1.0511577360487632</v>
      </c>
      <c r="G453">
        <v>0.98918213111004538</v>
      </c>
      <c r="H453">
        <v>0.93165481055782751</v>
      </c>
      <c r="I453">
        <v>0.88781956810754481</v>
      </c>
      <c r="J453">
        <v>0.84348024476073369</v>
      </c>
      <c r="K453">
        <v>0.81971422594121013</v>
      </c>
      <c r="L453">
        <v>0.79752730166639918</v>
      </c>
      <c r="M453">
        <v>0.775789559494521</v>
      </c>
      <c r="N453">
        <v>0.75247574272668905</v>
      </c>
    </row>
    <row r="454" spans="1:14">
      <c r="A454">
        <v>82</v>
      </c>
      <c r="B454">
        <v>1.6649504164552313</v>
      </c>
      <c r="C454">
        <v>1.487138090383016</v>
      </c>
      <c r="D454">
        <v>1.2838762501060794</v>
      </c>
      <c r="E454">
        <v>1.1525642150499971</v>
      </c>
      <c r="F454">
        <v>1.0627724695936733</v>
      </c>
      <c r="G454">
        <v>0.9986959445844914</v>
      </c>
      <c r="H454">
        <v>0.94222096630946872</v>
      </c>
      <c r="I454">
        <v>0.90153183271017778</v>
      </c>
      <c r="J454">
        <v>0.85740489337774206</v>
      </c>
      <c r="K454">
        <v>0.83037755191897256</v>
      </c>
      <c r="L454">
        <v>0.80877741105006573</v>
      </c>
      <c r="M454">
        <v>0.78710704657523345</v>
      </c>
      <c r="N454">
        <v>0.76177529091279483</v>
      </c>
    </row>
    <row r="455" spans="1:14">
      <c r="A455">
        <v>82.5</v>
      </c>
      <c r="B455">
        <v>1.6693358969265337</v>
      </c>
      <c r="C455">
        <v>1.4978028678929098</v>
      </c>
      <c r="D455">
        <v>1.2968749159706436</v>
      </c>
      <c r="E455">
        <v>1.1712479932477162</v>
      </c>
      <c r="F455">
        <v>1.0718747034296121</v>
      </c>
      <c r="G455">
        <v>1.0116037516006204</v>
      </c>
      <c r="H455">
        <v>0.95416214162162971</v>
      </c>
      <c r="I455">
        <v>0.91423131167146665</v>
      </c>
      <c r="J455">
        <v>0.8667172285334025</v>
      </c>
      <c r="K455">
        <v>0.83885364293930931</v>
      </c>
      <c r="L455">
        <v>0.81710322718693251</v>
      </c>
      <c r="M455">
        <v>0.79575776424275968</v>
      </c>
      <c r="N455">
        <v>0.77154893519248657</v>
      </c>
    </row>
    <row r="456" spans="1:14">
      <c r="A456">
        <v>83</v>
      </c>
      <c r="B456">
        <v>1.67190762450391</v>
      </c>
      <c r="C456">
        <v>1.5125094374033066</v>
      </c>
      <c r="D456">
        <v>1.3099285140893888</v>
      </c>
      <c r="E456">
        <v>1.1880987699305117</v>
      </c>
      <c r="F456">
        <v>1.0833699202691585</v>
      </c>
      <c r="G456">
        <v>1.0236977626243173</v>
      </c>
      <c r="H456">
        <v>0.96481565652609846</v>
      </c>
      <c r="I456">
        <v>0.92605568340102484</v>
      </c>
      <c r="J456">
        <v>0.87664285610902903</v>
      </c>
      <c r="K456">
        <v>0.85073757417060547</v>
      </c>
      <c r="L456">
        <v>0.82841839898153313</v>
      </c>
      <c r="M456">
        <v>0.80261346075204143</v>
      </c>
      <c r="N456">
        <v>0.78232845339255574</v>
      </c>
    </row>
    <row r="457" spans="1:14">
      <c r="A457">
        <v>83.5</v>
      </c>
      <c r="B457">
        <v>1.675131593854905</v>
      </c>
      <c r="C457">
        <v>1.5245146023595817</v>
      </c>
      <c r="D457">
        <v>1.3264755891239823</v>
      </c>
      <c r="E457">
        <v>1.2042234388812996</v>
      </c>
      <c r="F457">
        <v>1.0967335311465654</v>
      </c>
      <c r="G457">
        <v>1.0380944078743115</v>
      </c>
      <c r="H457">
        <v>0.9833279398155349</v>
      </c>
      <c r="I457">
        <v>0.9357189430147429</v>
      </c>
      <c r="J457">
        <v>0.88799380268363914</v>
      </c>
      <c r="K457">
        <v>0.86415126150816168</v>
      </c>
      <c r="L457">
        <v>0.83873580272376091</v>
      </c>
      <c r="M457">
        <v>0.81322139411720029</v>
      </c>
      <c r="N457">
        <v>0.79300901370920529</v>
      </c>
    </row>
    <row r="458" spans="1:14">
      <c r="A458">
        <v>84</v>
      </c>
      <c r="B458">
        <v>1.6791183589161562</v>
      </c>
      <c r="C458">
        <v>1.540333166524809</v>
      </c>
      <c r="D458">
        <v>1.3396846971523877</v>
      </c>
      <c r="E458">
        <v>1.2203447144016573</v>
      </c>
      <c r="F458">
        <v>1.1095585866290074</v>
      </c>
      <c r="G458">
        <v>1.0512043022015363</v>
      </c>
      <c r="H458">
        <v>0.99474170605254542</v>
      </c>
      <c r="I458">
        <v>0.94939995384348608</v>
      </c>
      <c r="J458">
        <v>0.89908241444704062</v>
      </c>
      <c r="K458">
        <v>0.8756728443222328</v>
      </c>
      <c r="L458">
        <v>0.85139439165913666</v>
      </c>
      <c r="M458">
        <v>0.8231995866034294</v>
      </c>
      <c r="N458">
        <v>0.8021157566649425</v>
      </c>
    </row>
    <row r="459" spans="1:14">
      <c r="A459">
        <v>84.5</v>
      </c>
      <c r="B459">
        <v>1.6826628423925123</v>
      </c>
      <c r="C459">
        <v>1.5525411951450132</v>
      </c>
      <c r="D459">
        <v>1.3586461884026226</v>
      </c>
      <c r="E459">
        <v>1.2353948943495592</v>
      </c>
      <c r="F459">
        <v>1.1241954486473109</v>
      </c>
      <c r="G459">
        <v>1.0650664341330627</v>
      </c>
      <c r="H459">
        <v>1.0052798066812612</v>
      </c>
      <c r="I459">
        <v>0.96248267940854038</v>
      </c>
      <c r="J459">
        <v>0.90889166901103691</v>
      </c>
      <c r="K459">
        <v>0.88653612388620051</v>
      </c>
      <c r="L459">
        <v>0.86198620926872893</v>
      </c>
      <c r="M459">
        <v>0.83350815114726018</v>
      </c>
      <c r="N459">
        <v>0.81063649458239995</v>
      </c>
    </row>
    <row r="460" spans="1:14">
      <c r="A460">
        <v>85</v>
      </c>
      <c r="B460">
        <v>1.6850991163103646</v>
      </c>
      <c r="C460">
        <v>1.5653272948972203</v>
      </c>
      <c r="D460">
        <v>1.3774179370331332</v>
      </c>
      <c r="E460">
        <v>1.2532366735852214</v>
      </c>
      <c r="F460">
        <v>1.1376831412682555</v>
      </c>
      <c r="G460">
        <v>1.0765140372209379</v>
      </c>
      <c r="H460">
        <v>1.0166420884211995</v>
      </c>
      <c r="I460">
        <v>0.97707407663703272</v>
      </c>
      <c r="J460">
        <v>0.92172887394053327</v>
      </c>
      <c r="K460">
        <v>0.89789259076270767</v>
      </c>
      <c r="L460">
        <v>0.87315759148980721</v>
      </c>
      <c r="M460">
        <v>0.84377253873675007</v>
      </c>
      <c r="N460">
        <v>0.82145710107678349</v>
      </c>
    </row>
    <row r="461" spans="1:14">
      <c r="A461">
        <v>85.5</v>
      </c>
      <c r="B461">
        <v>1.6876138612579981</v>
      </c>
      <c r="C461">
        <v>1.579028342978495</v>
      </c>
      <c r="D461">
        <v>1.3988948914098049</v>
      </c>
      <c r="E461">
        <v>1.2686406440462952</v>
      </c>
      <c r="F461">
        <v>1.1576702717989575</v>
      </c>
      <c r="G461">
        <v>1.0898822663711316</v>
      </c>
      <c r="H461">
        <v>1.0290690745887117</v>
      </c>
      <c r="I461">
        <v>0.98969797076919319</v>
      </c>
      <c r="J461">
        <v>0.93827256084061839</v>
      </c>
      <c r="K461">
        <v>0.91190298042078466</v>
      </c>
      <c r="L461">
        <v>0.88385536866574854</v>
      </c>
      <c r="M461">
        <v>0.85521859929219779</v>
      </c>
      <c r="N461">
        <v>0.83284697540583508</v>
      </c>
    </row>
    <row r="462" spans="1:14">
      <c r="A462">
        <v>86</v>
      </c>
      <c r="B462">
        <v>1.6915550858065505</v>
      </c>
      <c r="C462">
        <v>1.5940537415855043</v>
      </c>
      <c r="D462">
        <v>1.4166172618337192</v>
      </c>
      <c r="E462">
        <v>1.2858024645580797</v>
      </c>
      <c r="F462">
        <v>1.1719962190445086</v>
      </c>
      <c r="G462">
        <v>1.1063398979880814</v>
      </c>
      <c r="H462">
        <v>1.0449263643175495</v>
      </c>
      <c r="I462">
        <v>1.0049240251226645</v>
      </c>
      <c r="J462">
        <v>0.95385382517771999</v>
      </c>
      <c r="K462">
        <v>0.92615489362921066</v>
      </c>
      <c r="L462">
        <v>0.8942718261439907</v>
      </c>
      <c r="M462">
        <v>0.87017951640929336</v>
      </c>
      <c r="N462">
        <v>0.84291016039733724</v>
      </c>
    </row>
    <row r="463" spans="1:14">
      <c r="A463">
        <v>86.5</v>
      </c>
      <c r="B463">
        <v>1.6940726884414572</v>
      </c>
      <c r="C463">
        <v>1.607306468550342</v>
      </c>
      <c r="D463">
        <v>1.4326509262673885</v>
      </c>
      <c r="E463">
        <v>1.3004427327159072</v>
      </c>
      <c r="F463">
        <v>1.1882394704580046</v>
      </c>
      <c r="G463">
        <v>1.1253611465047288</v>
      </c>
      <c r="H463">
        <v>1.0591425734022175</v>
      </c>
      <c r="I463">
        <v>1.0189334629767162</v>
      </c>
      <c r="J463">
        <v>0.96665633214239932</v>
      </c>
      <c r="K463">
        <v>0.94171925140115287</v>
      </c>
      <c r="L463">
        <v>0.90554565173628798</v>
      </c>
      <c r="M463">
        <v>0.8845063808732353</v>
      </c>
      <c r="N463">
        <v>0.85801004687836746</v>
      </c>
    </row>
    <row r="464" spans="1:14">
      <c r="A464">
        <v>87</v>
      </c>
      <c r="B464">
        <v>1.6967682779010382</v>
      </c>
      <c r="C464">
        <v>1.6211753295754587</v>
      </c>
      <c r="D464">
        <v>1.4524281244181179</v>
      </c>
      <c r="E464">
        <v>1.3178926023646975</v>
      </c>
      <c r="F464">
        <v>1.2038821641536575</v>
      </c>
      <c r="G464">
        <v>1.1409470935555888</v>
      </c>
      <c r="H464">
        <v>1.0758520843108144</v>
      </c>
      <c r="I464">
        <v>1.0313501036516759</v>
      </c>
      <c r="J464">
        <v>0.97928876478159999</v>
      </c>
      <c r="K464">
        <v>0.9557092557693192</v>
      </c>
      <c r="L464">
        <v>0.91798383579842291</v>
      </c>
      <c r="M464">
        <v>0.89792430343866003</v>
      </c>
      <c r="N464">
        <v>0.86770202884280645</v>
      </c>
    </row>
    <row r="465" spans="1:14">
      <c r="A465">
        <v>87.5</v>
      </c>
      <c r="B465">
        <v>1.6998686211412566</v>
      </c>
      <c r="C465">
        <v>1.636476402450505</v>
      </c>
      <c r="D465">
        <v>1.4705930989891596</v>
      </c>
      <c r="E465">
        <v>1.3339790176215001</v>
      </c>
      <c r="F465">
        <v>1.2233077151374576</v>
      </c>
      <c r="G465">
        <v>1.1572089233046463</v>
      </c>
      <c r="H465">
        <v>1.0918207594265525</v>
      </c>
      <c r="I465">
        <v>1.0452449532746011</v>
      </c>
      <c r="J465">
        <v>0.9953845981433127</v>
      </c>
      <c r="K465">
        <v>0.97208850170672612</v>
      </c>
      <c r="L465">
        <v>0.93629921741480393</v>
      </c>
      <c r="M465">
        <v>0.90909676799800432</v>
      </c>
      <c r="N465">
        <v>0.87863237200416566</v>
      </c>
    </row>
    <row r="466" spans="1:14">
      <c r="A466">
        <v>88</v>
      </c>
      <c r="B466">
        <v>1.7023850668512694</v>
      </c>
      <c r="C466">
        <v>1.649671400627603</v>
      </c>
      <c r="D466">
        <v>1.4883810292599173</v>
      </c>
      <c r="E466">
        <v>1.354699264769093</v>
      </c>
      <c r="F466">
        <v>1.242928003134141</v>
      </c>
      <c r="G466">
        <v>1.1729115159606331</v>
      </c>
      <c r="H466">
        <v>1.1054923080681225</v>
      </c>
      <c r="I466">
        <v>1.0591421021818468</v>
      </c>
      <c r="J466">
        <v>1.011693329162519</v>
      </c>
      <c r="K466">
        <v>0.99032423697867544</v>
      </c>
      <c r="L466">
        <v>0.9506421391364912</v>
      </c>
      <c r="M466">
        <v>0.92542678954789515</v>
      </c>
      <c r="N466">
        <v>0.89007007864717258</v>
      </c>
    </row>
    <row r="467" spans="1:14">
      <c r="A467">
        <v>88.5</v>
      </c>
      <c r="B467">
        <v>1.7048707555191664</v>
      </c>
      <c r="C467">
        <v>1.6624091014779023</v>
      </c>
      <c r="D467">
        <v>1.5094080688038125</v>
      </c>
      <c r="E467">
        <v>1.3768260252367812</v>
      </c>
      <c r="F467">
        <v>1.2640538179353213</v>
      </c>
      <c r="G467">
        <v>1.1876945653251165</v>
      </c>
      <c r="H467">
        <v>1.1194336432968941</v>
      </c>
      <c r="I467">
        <v>1.0755289046976664</v>
      </c>
      <c r="J467">
        <v>1.0278467729224077</v>
      </c>
      <c r="K467">
        <v>1.0044732014718383</v>
      </c>
      <c r="L467">
        <v>0.96771933698821555</v>
      </c>
      <c r="M467">
        <v>0.93526814899917932</v>
      </c>
      <c r="N467">
        <v>0.906004235235781</v>
      </c>
    </row>
    <row r="468" spans="1:14">
      <c r="A468">
        <v>89</v>
      </c>
      <c r="B468">
        <v>1.7067891410619997</v>
      </c>
      <c r="C468">
        <v>1.6781171458044737</v>
      </c>
      <c r="D468">
        <v>1.5322302861779964</v>
      </c>
      <c r="E468">
        <v>1.3993411508557954</v>
      </c>
      <c r="F468">
        <v>1.2816635895043034</v>
      </c>
      <c r="G468">
        <v>1.2064125286634746</v>
      </c>
      <c r="H468">
        <v>1.1365243844538981</v>
      </c>
      <c r="I468">
        <v>1.0914587775984865</v>
      </c>
      <c r="J468">
        <v>1.0470189788707485</v>
      </c>
      <c r="K468">
        <v>1.0211602828703907</v>
      </c>
      <c r="L468">
        <v>0.98192004287554346</v>
      </c>
      <c r="M468">
        <v>0.95149629666419111</v>
      </c>
      <c r="N468">
        <v>0.91944105001827303</v>
      </c>
    </row>
    <row r="469" spans="1:14">
      <c r="A469">
        <v>89.5</v>
      </c>
      <c r="B469">
        <v>1.7088173167531933</v>
      </c>
      <c r="C469">
        <v>1.6969065963609271</v>
      </c>
      <c r="D469">
        <v>1.5492419354008475</v>
      </c>
      <c r="E469">
        <v>1.4184092802154284</v>
      </c>
      <c r="F469">
        <v>1.3010943264318722</v>
      </c>
      <c r="G469">
        <v>1.2255812492385643</v>
      </c>
      <c r="H469">
        <v>1.1544151060631889</v>
      </c>
      <c r="I469">
        <v>1.1092854551106064</v>
      </c>
      <c r="J469">
        <v>1.0626874794631338</v>
      </c>
      <c r="K469">
        <v>1.0366216683244014</v>
      </c>
      <c r="L469">
        <v>0.9996309333460961</v>
      </c>
      <c r="M469">
        <v>0.96406658910987764</v>
      </c>
      <c r="N469">
        <v>0.93339850618793818</v>
      </c>
    </row>
    <row r="470" spans="1:14">
      <c r="A470">
        <v>90</v>
      </c>
      <c r="B470">
        <v>1.7109852345960963</v>
      </c>
      <c r="C470">
        <v>1.709310639172583</v>
      </c>
      <c r="D470">
        <v>1.56772109802342</v>
      </c>
      <c r="E470">
        <v>1.438100207489567</v>
      </c>
      <c r="F470">
        <v>1.3207103093883663</v>
      </c>
      <c r="G470">
        <v>1.2454167186888065</v>
      </c>
      <c r="H470">
        <v>1.1671588077738253</v>
      </c>
      <c r="I470">
        <v>1.1330607768812786</v>
      </c>
      <c r="J470">
        <v>1.0784490324926577</v>
      </c>
      <c r="K470">
        <v>1.0508887706453032</v>
      </c>
      <c r="L470">
        <v>1.0127925771946964</v>
      </c>
      <c r="M470">
        <v>0.98022066266825358</v>
      </c>
      <c r="N470">
        <v>0.95121653861674926</v>
      </c>
    </row>
    <row r="471" spans="1:14">
      <c r="A471">
        <v>90.25</v>
      </c>
      <c r="B471">
        <v>1.712152382182158</v>
      </c>
      <c r="C471">
        <v>1.7160215100555476</v>
      </c>
      <c r="D471">
        <v>1.5782957992124673</v>
      </c>
      <c r="E471">
        <v>1.4505852285250289</v>
      </c>
      <c r="F471">
        <v>1.3361444684372386</v>
      </c>
      <c r="G471">
        <v>1.2534483046273348</v>
      </c>
      <c r="H471">
        <v>1.1798012180269837</v>
      </c>
      <c r="I471">
        <v>1.1410314615363293</v>
      </c>
      <c r="J471">
        <v>1.0898456540060255</v>
      </c>
      <c r="K471">
        <v>1.0591112701686978</v>
      </c>
      <c r="L471">
        <v>1.0203712827052238</v>
      </c>
      <c r="M471">
        <v>0.99040892594502705</v>
      </c>
      <c r="N471">
        <v>0.96083047250742415</v>
      </c>
    </row>
    <row r="472" spans="1:14">
      <c r="A472">
        <v>90.5</v>
      </c>
      <c r="B472">
        <v>1.7128305093197218</v>
      </c>
      <c r="C472">
        <v>1.7220952773742972</v>
      </c>
      <c r="D472">
        <v>1.5912238541967278</v>
      </c>
      <c r="E472">
        <v>1.463156433491354</v>
      </c>
      <c r="F472">
        <v>1.3519488389650616</v>
      </c>
      <c r="G472">
        <v>1.2629140127487732</v>
      </c>
      <c r="H472">
        <v>1.1901017684817254</v>
      </c>
      <c r="I472">
        <v>1.1510968821719474</v>
      </c>
      <c r="J472">
        <v>1.0987872014960471</v>
      </c>
      <c r="K472">
        <v>1.0680553424623804</v>
      </c>
      <c r="L472">
        <v>1.0309733915018346</v>
      </c>
      <c r="M472">
        <v>0.99988544622657938</v>
      </c>
      <c r="N472">
        <v>0.96853646331057774</v>
      </c>
    </row>
    <row r="473" spans="1:14">
      <c r="A473">
        <v>90.75</v>
      </c>
      <c r="B473">
        <v>1.7139309315248674</v>
      </c>
      <c r="C473">
        <v>1.7292255249518216</v>
      </c>
      <c r="D473">
        <v>1.6005965029740608</v>
      </c>
      <c r="E473">
        <v>1.474260468289722</v>
      </c>
      <c r="F473">
        <v>1.3645702693117501</v>
      </c>
      <c r="G473">
        <v>1.2712806083993835</v>
      </c>
      <c r="H473">
        <v>1.2029737618628833</v>
      </c>
      <c r="I473">
        <v>1.1624780473817264</v>
      </c>
      <c r="J473">
        <v>1.1089960932118785</v>
      </c>
      <c r="K473">
        <v>1.0781170213541162</v>
      </c>
      <c r="L473">
        <v>1.0407635757038092</v>
      </c>
      <c r="M473">
        <v>1.0085740787484694</v>
      </c>
      <c r="N473">
        <v>0.97545910834613692</v>
      </c>
    </row>
    <row r="474" spans="1:14">
      <c r="A474">
        <v>91</v>
      </c>
      <c r="B474">
        <v>1.7149345197879324</v>
      </c>
      <c r="C474">
        <v>1.7367929074758957</v>
      </c>
      <c r="D474">
        <v>1.6126482775518451</v>
      </c>
      <c r="E474">
        <v>1.488102739143276</v>
      </c>
      <c r="F474">
        <v>1.3780159992724872</v>
      </c>
      <c r="G474">
        <v>1.2821272294860726</v>
      </c>
      <c r="H474">
        <v>1.2133869148144432</v>
      </c>
      <c r="I474">
        <v>1.172917296699663</v>
      </c>
      <c r="J474">
        <v>1.1169124536978958</v>
      </c>
      <c r="K474">
        <v>1.0883325225859091</v>
      </c>
      <c r="L474">
        <v>1.0499693816118554</v>
      </c>
      <c r="M474">
        <v>1.0155984938258986</v>
      </c>
      <c r="N474">
        <v>0.98699881942919721</v>
      </c>
    </row>
    <row r="475" spans="1:14">
      <c r="A475">
        <v>91.25</v>
      </c>
      <c r="B475">
        <v>1.7158896178986547</v>
      </c>
      <c r="C475">
        <v>1.7440156875233834</v>
      </c>
      <c r="D475">
        <v>1.6216470571149455</v>
      </c>
      <c r="E475">
        <v>1.5052953961172082</v>
      </c>
      <c r="F475">
        <v>1.3930073599124402</v>
      </c>
      <c r="G475">
        <v>1.2930863305382878</v>
      </c>
      <c r="H475">
        <v>1.2229799043401279</v>
      </c>
      <c r="I475">
        <v>1.179182355567685</v>
      </c>
      <c r="J475">
        <v>1.12501004293671</v>
      </c>
      <c r="K475">
        <v>1.0986479933118749</v>
      </c>
      <c r="L475">
        <v>1.0584672888902598</v>
      </c>
      <c r="M475">
        <v>1.0236442398644949</v>
      </c>
      <c r="N475">
        <v>0.99596113112957763</v>
      </c>
    </row>
    <row r="476" spans="1:14">
      <c r="A476">
        <v>91.5</v>
      </c>
      <c r="B476">
        <v>1.71674618119108</v>
      </c>
      <c r="C476">
        <v>1.7495089118420486</v>
      </c>
      <c r="D476">
        <v>1.633965697198144</v>
      </c>
      <c r="E476">
        <v>1.519673997916007</v>
      </c>
      <c r="F476">
        <v>1.403575461986899</v>
      </c>
      <c r="G476">
        <v>1.3077609445284268</v>
      </c>
      <c r="H476">
        <v>1.2305858909413145</v>
      </c>
      <c r="I476">
        <v>1.1889012919917108</v>
      </c>
      <c r="J476">
        <v>1.1344831746917605</v>
      </c>
      <c r="K476">
        <v>1.1090161107269301</v>
      </c>
      <c r="L476">
        <v>1.0700396490708741</v>
      </c>
      <c r="M476">
        <v>1.0311098958044447</v>
      </c>
      <c r="N476">
        <v>1.0035918322165804</v>
      </c>
    </row>
    <row r="477" spans="1:14">
      <c r="A477">
        <v>91.75</v>
      </c>
      <c r="B477">
        <v>1.7175421233722576</v>
      </c>
      <c r="C477">
        <v>1.7533052055462446</v>
      </c>
      <c r="D477">
        <v>1.6440615372073457</v>
      </c>
      <c r="E477">
        <v>1.5326610537605347</v>
      </c>
      <c r="F477">
        <v>1.4174710655440532</v>
      </c>
      <c r="G477">
        <v>1.3215824923834554</v>
      </c>
      <c r="H477">
        <v>1.2448765730014109</v>
      </c>
      <c r="I477">
        <v>1.1966812382486072</v>
      </c>
      <c r="J477">
        <v>1.1435659024977334</v>
      </c>
      <c r="K477">
        <v>1.1190101606630773</v>
      </c>
      <c r="L477">
        <v>1.0792181611922127</v>
      </c>
      <c r="M477">
        <v>1.0419753021360072</v>
      </c>
      <c r="N477">
        <v>1.0111131948118253</v>
      </c>
    </row>
    <row r="478" spans="1:14">
      <c r="A478">
        <v>92</v>
      </c>
      <c r="B478">
        <v>1.7183350246990676</v>
      </c>
      <c r="C478">
        <v>1.7611693052182</v>
      </c>
      <c r="D478">
        <v>1.6601990832709155</v>
      </c>
      <c r="E478">
        <v>1.5461663842679081</v>
      </c>
      <c r="F478">
        <v>1.4314991968423125</v>
      </c>
      <c r="G478">
        <v>1.3348816321182777</v>
      </c>
      <c r="H478">
        <v>1.2547577503318945</v>
      </c>
      <c r="I478">
        <v>1.2075907698807795</v>
      </c>
      <c r="J478">
        <v>1.1532301066112012</v>
      </c>
      <c r="K478">
        <v>1.1275877986085139</v>
      </c>
      <c r="L478">
        <v>1.0868158672421957</v>
      </c>
      <c r="M478">
        <v>1.0532366102512025</v>
      </c>
      <c r="N478">
        <v>1.0189986686357284</v>
      </c>
    </row>
    <row r="479" spans="1:14">
      <c r="A479">
        <v>92.25</v>
      </c>
      <c r="B479">
        <v>1.7191448549135506</v>
      </c>
      <c r="C479">
        <v>1.7676111300737012</v>
      </c>
      <c r="D479">
        <v>1.671620115171865</v>
      </c>
      <c r="E479">
        <v>1.5627023746829056</v>
      </c>
      <c r="F479">
        <v>1.4439817525547882</v>
      </c>
      <c r="G479">
        <v>1.3489899800718135</v>
      </c>
      <c r="H479">
        <v>1.2683075003461477</v>
      </c>
      <c r="I479">
        <v>1.2181804049610598</v>
      </c>
      <c r="J479">
        <v>1.162554302463465</v>
      </c>
      <c r="K479">
        <v>1.1374939516792737</v>
      </c>
      <c r="L479">
        <v>1.0953863165186504</v>
      </c>
      <c r="M479">
        <v>1.0629726354221349</v>
      </c>
      <c r="N479">
        <v>1.0296829244475647</v>
      </c>
    </row>
    <row r="480" spans="1:14">
      <c r="A480">
        <v>92.5</v>
      </c>
      <c r="B480">
        <v>1.7199043042045459</v>
      </c>
      <c r="C480">
        <v>1.7733345682748993</v>
      </c>
      <c r="D480">
        <v>1.6808844553345241</v>
      </c>
      <c r="E480">
        <v>1.576901158437255</v>
      </c>
      <c r="F480">
        <v>1.4544905055226547</v>
      </c>
      <c r="G480">
        <v>1.3582337506605</v>
      </c>
      <c r="H480">
        <v>1.2786407447281434</v>
      </c>
      <c r="I480">
        <v>1.2278118228421799</v>
      </c>
      <c r="J480">
        <v>1.1747927386025045</v>
      </c>
      <c r="K480">
        <v>1.147474609283887</v>
      </c>
      <c r="L480">
        <v>1.1100816670468887</v>
      </c>
      <c r="M480">
        <v>1.0734779013622402</v>
      </c>
      <c r="N480">
        <v>1.0392503544582834</v>
      </c>
    </row>
    <row r="481" spans="1:14">
      <c r="A481">
        <v>92.75</v>
      </c>
      <c r="B481">
        <v>1.7209153664655876</v>
      </c>
      <c r="C481">
        <v>1.7796043268977857</v>
      </c>
      <c r="D481">
        <v>1.6947579598609079</v>
      </c>
      <c r="E481">
        <v>1.5867375480206924</v>
      </c>
      <c r="F481">
        <v>1.4667619955851239</v>
      </c>
      <c r="G481">
        <v>1.3688162060395543</v>
      </c>
      <c r="H481">
        <v>1.2966571854949105</v>
      </c>
      <c r="I481">
        <v>1.2410431388876133</v>
      </c>
      <c r="J481">
        <v>1.1841551104800223</v>
      </c>
      <c r="K481">
        <v>1.159195657094791</v>
      </c>
      <c r="L481">
        <v>1.1201368113439163</v>
      </c>
      <c r="M481">
        <v>1.0874237440816021</v>
      </c>
      <c r="N481">
        <v>1.049794445067245</v>
      </c>
    </row>
    <row r="482" spans="1:14">
      <c r="A482">
        <v>93</v>
      </c>
      <c r="B482">
        <v>1.7220560311943145</v>
      </c>
      <c r="C482">
        <v>1.7891723817438163</v>
      </c>
      <c r="D482">
        <v>1.7051387213402744</v>
      </c>
      <c r="E482">
        <v>1.6039388913370562</v>
      </c>
      <c r="F482">
        <v>1.4813053157645779</v>
      </c>
      <c r="G482">
        <v>1.3825210485553108</v>
      </c>
      <c r="H482">
        <v>1.3078329930120347</v>
      </c>
      <c r="I482">
        <v>1.2499961041846288</v>
      </c>
      <c r="J482">
        <v>1.1996489889764388</v>
      </c>
      <c r="K482">
        <v>1.1692906233874933</v>
      </c>
      <c r="L482">
        <v>1.1295468016517638</v>
      </c>
      <c r="M482">
        <v>1.0978214557948738</v>
      </c>
      <c r="N482">
        <v>1.058876705777642</v>
      </c>
    </row>
    <row r="483" spans="1:14">
      <c r="A483">
        <v>93.25</v>
      </c>
      <c r="B483">
        <v>1.722985361613111</v>
      </c>
      <c r="C483">
        <v>1.798236119455429</v>
      </c>
      <c r="D483">
        <v>1.7169427429908495</v>
      </c>
      <c r="E483">
        <v>1.6173979228938427</v>
      </c>
      <c r="F483">
        <v>1.4993080070696454</v>
      </c>
      <c r="G483">
        <v>1.3922926055008593</v>
      </c>
      <c r="H483">
        <v>1.3235344602128172</v>
      </c>
      <c r="I483">
        <v>1.2589463677570516</v>
      </c>
      <c r="J483">
        <v>1.2131282093834332</v>
      </c>
      <c r="K483">
        <v>1.1832337611702339</v>
      </c>
      <c r="L483">
        <v>1.1415767916428985</v>
      </c>
      <c r="M483">
        <v>1.1084051878361902</v>
      </c>
      <c r="N483">
        <v>1.0717467038961719</v>
      </c>
    </row>
    <row r="484" spans="1:14">
      <c r="A484">
        <v>93.5</v>
      </c>
      <c r="B484">
        <v>1.7237666613478744</v>
      </c>
      <c r="C484">
        <v>1.8048030606802192</v>
      </c>
      <c r="D484">
        <v>1.7253852322232059</v>
      </c>
      <c r="E484">
        <v>1.6332239813132092</v>
      </c>
      <c r="F484">
        <v>1.5136173904964612</v>
      </c>
      <c r="G484">
        <v>1.4013772896089642</v>
      </c>
      <c r="H484">
        <v>1.3404350299177543</v>
      </c>
      <c r="I484">
        <v>1.2751350903627481</v>
      </c>
      <c r="J484">
        <v>1.2247844183440693</v>
      </c>
      <c r="K484">
        <v>1.1964722959394214</v>
      </c>
      <c r="L484">
        <v>1.150142474904803</v>
      </c>
      <c r="M484">
        <v>1.1243227476700561</v>
      </c>
      <c r="N484">
        <v>1.0804776481101719</v>
      </c>
    </row>
    <row r="485" spans="1:14">
      <c r="A485">
        <v>93.75</v>
      </c>
      <c r="B485">
        <v>1.7244816734125217</v>
      </c>
      <c r="C485">
        <v>1.8121853714826957</v>
      </c>
      <c r="D485">
        <v>1.7357730337593233</v>
      </c>
      <c r="E485">
        <v>1.650065817512383</v>
      </c>
      <c r="F485">
        <v>1.5296975437282547</v>
      </c>
      <c r="G485">
        <v>1.4236116576224067</v>
      </c>
      <c r="H485">
        <v>1.3481495680515856</v>
      </c>
      <c r="I485">
        <v>1.2877947404517751</v>
      </c>
      <c r="J485">
        <v>1.2333880322305366</v>
      </c>
      <c r="K485">
        <v>1.2078867762392449</v>
      </c>
      <c r="L485">
        <v>1.1636089151437403</v>
      </c>
      <c r="M485">
        <v>1.1371760618880691</v>
      </c>
      <c r="N485">
        <v>1.0925061848678859</v>
      </c>
    </row>
    <row r="486" spans="1:14">
      <c r="A486">
        <v>94</v>
      </c>
      <c r="B486">
        <v>1.7248749541047146</v>
      </c>
      <c r="C486">
        <v>1.8210222172896877</v>
      </c>
      <c r="D486">
        <v>1.7487864287833752</v>
      </c>
      <c r="E486">
        <v>1.6709882738086812</v>
      </c>
      <c r="F486">
        <v>1.5429334905793028</v>
      </c>
      <c r="G486">
        <v>1.4425060629400883</v>
      </c>
      <c r="H486">
        <v>1.3641437165383765</v>
      </c>
      <c r="I486">
        <v>1.3018725652186245</v>
      </c>
      <c r="J486">
        <v>1.2557533122281372</v>
      </c>
      <c r="K486">
        <v>1.2198810001507157</v>
      </c>
      <c r="L486">
        <v>1.1743766420401291</v>
      </c>
      <c r="M486">
        <v>1.1484732004244023</v>
      </c>
      <c r="N486">
        <v>1.1047084020319726</v>
      </c>
    </row>
    <row r="487" spans="1:14">
      <c r="A487">
        <v>94.25</v>
      </c>
      <c r="B487">
        <v>1.7255859949465404</v>
      </c>
      <c r="C487">
        <v>1.828267649448349</v>
      </c>
      <c r="D487">
        <v>1.7605459881376349</v>
      </c>
      <c r="E487">
        <v>1.6843589345910335</v>
      </c>
      <c r="F487">
        <v>1.5596781944974867</v>
      </c>
      <c r="G487">
        <v>1.4628650691855509</v>
      </c>
      <c r="H487">
        <v>1.3813775508623589</v>
      </c>
      <c r="I487">
        <v>1.3157587072866499</v>
      </c>
      <c r="J487">
        <v>1.2685928022448054</v>
      </c>
      <c r="K487">
        <v>1.2395130053081613</v>
      </c>
      <c r="L487">
        <v>1.191508468035138</v>
      </c>
      <c r="M487">
        <v>1.1600105748444351</v>
      </c>
      <c r="N487">
        <v>1.1173424949240558</v>
      </c>
    </row>
    <row r="488" spans="1:14">
      <c r="A488">
        <v>94.5</v>
      </c>
      <c r="B488">
        <v>1.7261657216997222</v>
      </c>
      <c r="C488">
        <v>1.8348316049671063</v>
      </c>
      <c r="D488">
        <v>1.7696457477844318</v>
      </c>
      <c r="E488">
        <v>1.6963794216768748</v>
      </c>
      <c r="F488">
        <v>1.5819797302237169</v>
      </c>
      <c r="G488">
        <v>1.4765392071580417</v>
      </c>
      <c r="H488">
        <v>1.3970215706164348</v>
      </c>
      <c r="I488">
        <v>1.3260027014722191</v>
      </c>
      <c r="J488">
        <v>1.2849429358866313</v>
      </c>
      <c r="K488">
        <v>1.2526908475566283</v>
      </c>
      <c r="L488">
        <v>1.2066978022753243</v>
      </c>
      <c r="M488">
        <v>1.1718427674068672</v>
      </c>
      <c r="N488">
        <v>1.1299751633862907</v>
      </c>
    </row>
    <row r="489" spans="1:14">
      <c r="A489">
        <v>94.75</v>
      </c>
      <c r="B489">
        <v>1.7266606928710433</v>
      </c>
      <c r="C489">
        <v>1.8403835863030102</v>
      </c>
      <c r="D489">
        <v>1.7809063295431369</v>
      </c>
      <c r="E489">
        <v>1.7093956525162985</v>
      </c>
      <c r="F489">
        <v>1.6060698933325319</v>
      </c>
      <c r="G489">
        <v>1.4983026807757884</v>
      </c>
      <c r="H489">
        <v>1.4158954433727577</v>
      </c>
      <c r="I489">
        <v>1.3358483967331927</v>
      </c>
      <c r="J489">
        <v>1.2990943936594415</v>
      </c>
      <c r="K489">
        <v>1.2662776315806368</v>
      </c>
      <c r="L489">
        <v>1.221770366609582</v>
      </c>
      <c r="M489">
        <v>1.1790764789319901</v>
      </c>
      <c r="N489">
        <v>1.1456737162115755</v>
      </c>
    </row>
    <row r="490" spans="1:14">
      <c r="A490">
        <v>95</v>
      </c>
      <c r="B490">
        <v>1.7270207492983844</v>
      </c>
      <c r="C490">
        <v>1.8484640309621041</v>
      </c>
      <c r="D490">
        <v>1.7929552131169317</v>
      </c>
      <c r="E490">
        <v>1.7244313951236045</v>
      </c>
      <c r="F490">
        <v>1.6247932037338102</v>
      </c>
      <c r="G490">
        <v>1.5205055898759994</v>
      </c>
      <c r="H490">
        <v>1.4286337247459762</v>
      </c>
      <c r="I490">
        <v>1.3473053327853306</v>
      </c>
      <c r="J490">
        <v>1.3129613733794745</v>
      </c>
      <c r="K490">
        <v>1.2851114540329165</v>
      </c>
      <c r="L490">
        <v>1.2373404332866749</v>
      </c>
      <c r="M490">
        <v>1.1934059231896503</v>
      </c>
      <c r="N490">
        <v>1.1604889388788628</v>
      </c>
    </row>
    <row r="491" spans="1:14">
      <c r="A491">
        <v>95.1</v>
      </c>
      <c r="B491">
        <v>1.7271846373314803</v>
      </c>
      <c r="C491">
        <v>1.8513275077698292</v>
      </c>
      <c r="D491">
        <v>1.7981642493402004</v>
      </c>
      <c r="E491">
        <v>1.732542950481605</v>
      </c>
      <c r="F491">
        <v>1.6293417551733202</v>
      </c>
      <c r="G491">
        <v>1.526534438579862</v>
      </c>
      <c r="H491">
        <v>1.4359096197603551</v>
      </c>
      <c r="I491">
        <v>1.3553630902942877</v>
      </c>
      <c r="J491">
        <v>1.3168284073069334</v>
      </c>
      <c r="K491">
        <v>1.2938668056914966</v>
      </c>
      <c r="L491">
        <v>1.2422303854398613</v>
      </c>
      <c r="M491">
        <v>1.1968278484490804</v>
      </c>
      <c r="N491">
        <v>1.1666762051082695</v>
      </c>
    </row>
    <row r="492" spans="1:14">
      <c r="A492">
        <v>95.199999999999989</v>
      </c>
      <c r="B492">
        <v>1.727321128217725</v>
      </c>
      <c r="C492">
        <v>1.8549173190620412</v>
      </c>
      <c r="D492">
        <v>1.8040264489067424</v>
      </c>
      <c r="E492">
        <v>1.7405382072848226</v>
      </c>
      <c r="F492">
        <v>1.6372198681841958</v>
      </c>
      <c r="G492">
        <v>1.531490854345841</v>
      </c>
      <c r="H492">
        <v>1.4438292286425018</v>
      </c>
      <c r="I492">
        <v>1.3582608242856031</v>
      </c>
      <c r="J492">
        <v>1.3223317186808561</v>
      </c>
      <c r="K492">
        <v>1.2988427964208242</v>
      </c>
      <c r="L492">
        <v>1.2491393440069325</v>
      </c>
      <c r="M492">
        <v>1.2038358557960906</v>
      </c>
      <c r="N492">
        <v>1.1725493289071454</v>
      </c>
    </row>
    <row r="493" spans="1:14">
      <c r="A493">
        <v>95.299999999999983</v>
      </c>
      <c r="B493">
        <v>1.7275771859012052</v>
      </c>
      <c r="C493">
        <v>1.8579050133961543</v>
      </c>
      <c r="D493">
        <v>1.8150158527765397</v>
      </c>
      <c r="E493">
        <v>1.7431454290454542</v>
      </c>
      <c r="F493">
        <v>1.6422777377028099</v>
      </c>
      <c r="G493">
        <v>1.5409020507718243</v>
      </c>
      <c r="H493">
        <v>1.4496389389275333</v>
      </c>
      <c r="I493">
        <v>1.3683197751060969</v>
      </c>
      <c r="J493">
        <v>1.3284696638435693</v>
      </c>
      <c r="K493">
        <v>1.3054474082182352</v>
      </c>
      <c r="L493">
        <v>1.2521175432350102</v>
      </c>
      <c r="M493">
        <v>1.2075205953286048</v>
      </c>
      <c r="N493">
        <v>1.1793632990684817</v>
      </c>
    </row>
    <row r="494" spans="1:14">
      <c r="A494">
        <v>95.399999999999977</v>
      </c>
      <c r="B494">
        <v>1.7278231927502006</v>
      </c>
      <c r="C494">
        <v>1.8609053215934348</v>
      </c>
      <c r="D494">
        <v>1.8216361035236481</v>
      </c>
      <c r="E494">
        <v>1.746574434017675</v>
      </c>
      <c r="F494">
        <v>1.6476374827491129</v>
      </c>
      <c r="G494">
        <v>1.5458111321466728</v>
      </c>
      <c r="H494">
        <v>1.4573758807836132</v>
      </c>
      <c r="I494">
        <v>1.376658203127151</v>
      </c>
      <c r="J494">
        <v>1.3349742310907087</v>
      </c>
      <c r="K494">
        <v>1.3090011021971193</v>
      </c>
      <c r="L494">
        <v>1.2609846898240218</v>
      </c>
      <c r="M494">
        <v>1.2137167925239272</v>
      </c>
      <c r="N494">
        <v>1.1834160095353889</v>
      </c>
    </row>
    <row r="495" spans="1:14">
      <c r="A495">
        <v>95.499999999999972</v>
      </c>
      <c r="B495">
        <v>1.728025631749196</v>
      </c>
      <c r="C495">
        <v>1.8638788625828289</v>
      </c>
      <c r="D495">
        <v>1.827902271814571</v>
      </c>
      <c r="E495">
        <v>1.7527292304748647</v>
      </c>
      <c r="F495">
        <v>1.6516979090026591</v>
      </c>
      <c r="G495">
        <v>1.5580349095007122</v>
      </c>
      <c r="H495">
        <v>1.4617772470137709</v>
      </c>
      <c r="I495">
        <v>1.3853197850959533</v>
      </c>
      <c r="J495">
        <v>1.3441253007644847</v>
      </c>
      <c r="K495">
        <v>1.3127725302815378</v>
      </c>
      <c r="L495">
        <v>1.2706002240427827</v>
      </c>
      <c r="M495">
        <v>1.2211613092675246</v>
      </c>
      <c r="N495">
        <v>1.1875946947467246</v>
      </c>
    </row>
    <row r="496" spans="1:14">
      <c r="A496">
        <v>95.599999999999966</v>
      </c>
      <c r="B496">
        <v>1.7281775300674216</v>
      </c>
      <c r="C496">
        <v>1.8660973074802509</v>
      </c>
      <c r="D496">
        <v>1.8313324077300646</v>
      </c>
      <c r="E496">
        <v>1.759431922117382</v>
      </c>
      <c r="F496">
        <v>1.6595628414092511</v>
      </c>
      <c r="G496">
        <v>1.5650595451037688</v>
      </c>
      <c r="H496">
        <v>1.4709381029923412</v>
      </c>
      <c r="I496">
        <v>1.3958048770375751</v>
      </c>
      <c r="J496">
        <v>1.3524638028990081</v>
      </c>
      <c r="K496">
        <v>1.3203537394048872</v>
      </c>
      <c r="L496">
        <v>1.2830258713694704</v>
      </c>
      <c r="M496">
        <v>1.2271426831204912</v>
      </c>
      <c r="N496">
        <v>1.1956041437052094</v>
      </c>
    </row>
    <row r="497" spans="1:14">
      <c r="A497">
        <v>95.69999999999996</v>
      </c>
      <c r="B497">
        <v>1.728267972240525</v>
      </c>
      <c r="C497">
        <v>1.8693146391957258</v>
      </c>
      <c r="D497">
        <v>1.8346098996404767</v>
      </c>
      <c r="E497">
        <v>1.766271563613979</v>
      </c>
      <c r="F497">
        <v>1.6694626581002954</v>
      </c>
      <c r="G497">
        <v>1.5705081798722367</v>
      </c>
      <c r="H497">
        <v>1.4871923762790507</v>
      </c>
      <c r="I497">
        <v>1.399958077892318</v>
      </c>
      <c r="J497">
        <v>1.3600667500145611</v>
      </c>
      <c r="K497">
        <v>1.3320793156304152</v>
      </c>
      <c r="L497">
        <v>1.2891333180374718</v>
      </c>
      <c r="M497">
        <v>1.235209587282379</v>
      </c>
      <c r="N497">
        <v>1.2000022041491527</v>
      </c>
    </row>
    <row r="498" spans="1:14">
      <c r="A498">
        <v>95.799999999999955</v>
      </c>
      <c r="B498">
        <v>1.7284447622566383</v>
      </c>
      <c r="C498">
        <v>1.8710477828296679</v>
      </c>
      <c r="D498">
        <v>1.8403244160530223</v>
      </c>
      <c r="E498">
        <v>1.7739061310978486</v>
      </c>
      <c r="F498">
        <v>1.6792186323482292</v>
      </c>
      <c r="G498">
        <v>1.5785214958646647</v>
      </c>
      <c r="H498">
        <v>1.4991945916281435</v>
      </c>
      <c r="I498">
        <v>1.4096638407633977</v>
      </c>
      <c r="J498">
        <v>1.3678142901404908</v>
      </c>
      <c r="K498">
        <v>1.3376806807043566</v>
      </c>
      <c r="L498">
        <v>1.2963826311295574</v>
      </c>
      <c r="M498">
        <v>1.2425530402205267</v>
      </c>
      <c r="N498">
        <v>1.2040837679036436</v>
      </c>
    </row>
    <row r="499" spans="1:14">
      <c r="A499">
        <v>95.899999999999949</v>
      </c>
      <c r="B499">
        <v>1.7285380118362721</v>
      </c>
      <c r="C499">
        <v>1.8728541675912904</v>
      </c>
      <c r="D499">
        <v>1.8475452489310327</v>
      </c>
      <c r="E499">
        <v>1.7818198639582634</v>
      </c>
      <c r="F499">
        <v>1.6896286897794124</v>
      </c>
      <c r="G499">
        <v>1.5845210249005139</v>
      </c>
      <c r="H499">
        <v>1.508189542635384</v>
      </c>
      <c r="I499">
        <v>1.4171078934428836</v>
      </c>
      <c r="J499">
        <v>1.3778355647435963</v>
      </c>
      <c r="K499">
        <v>1.3449965576608438</v>
      </c>
      <c r="L499">
        <v>1.3017277079682867</v>
      </c>
      <c r="M499">
        <v>1.2517043848868994</v>
      </c>
      <c r="N499">
        <v>1.2088055145098975</v>
      </c>
    </row>
    <row r="500" spans="1:14">
      <c r="A500">
        <v>95.999999999999943</v>
      </c>
      <c r="B500">
        <v>1.7288459688238267</v>
      </c>
      <c r="C500">
        <v>1.8775407498118017</v>
      </c>
      <c r="D500">
        <v>1.8515324502465378</v>
      </c>
      <c r="E500">
        <v>1.7861549658603095</v>
      </c>
      <c r="F500">
        <v>1.6993515383836908</v>
      </c>
      <c r="G500">
        <v>1.5955677553601895</v>
      </c>
      <c r="H500">
        <v>1.5175308626277055</v>
      </c>
      <c r="I500">
        <v>1.4296061211904272</v>
      </c>
      <c r="J500">
        <v>1.3867877634733958</v>
      </c>
      <c r="K500">
        <v>1.3503082312074004</v>
      </c>
      <c r="L500">
        <v>1.3076711073600826</v>
      </c>
      <c r="M500">
        <v>1.2583892875371896</v>
      </c>
      <c r="N500">
        <v>1.215280735340756</v>
      </c>
    </row>
    <row r="501" spans="1:14">
      <c r="A501">
        <v>96.099999999999937</v>
      </c>
      <c r="B501">
        <v>1.7289407209424195</v>
      </c>
      <c r="C501">
        <v>1.8804936747192393</v>
      </c>
      <c r="D501">
        <v>1.8565437097196524</v>
      </c>
      <c r="E501">
        <v>1.7931388355935687</v>
      </c>
      <c r="F501">
        <v>1.7058369091549503</v>
      </c>
      <c r="G501">
        <v>1.6049863834820095</v>
      </c>
      <c r="H501">
        <v>1.5274041334010704</v>
      </c>
      <c r="I501">
        <v>1.4368247938550001</v>
      </c>
      <c r="J501">
        <v>1.3992880308324083</v>
      </c>
      <c r="K501">
        <v>1.3557225675559357</v>
      </c>
      <c r="L501">
        <v>1.3196231122816235</v>
      </c>
      <c r="M501">
        <v>1.2680235434896991</v>
      </c>
      <c r="N501">
        <v>1.2216092431624266</v>
      </c>
    </row>
    <row r="502" spans="1:14">
      <c r="A502">
        <v>96.199999999999932</v>
      </c>
      <c r="B502">
        <v>1.7291688653622868</v>
      </c>
      <c r="C502">
        <v>1.8844908841236061</v>
      </c>
      <c r="D502">
        <v>1.8637484504983257</v>
      </c>
      <c r="E502">
        <v>1.8035367330876089</v>
      </c>
      <c r="F502">
        <v>1.7133207905442165</v>
      </c>
      <c r="G502">
        <v>1.6183921366270149</v>
      </c>
      <c r="H502">
        <v>1.5359359634655154</v>
      </c>
      <c r="I502">
        <v>1.4450947974745112</v>
      </c>
      <c r="J502">
        <v>1.4061973799421144</v>
      </c>
      <c r="K502">
        <v>1.3592218448344742</v>
      </c>
      <c r="L502">
        <v>1.3271442050093885</v>
      </c>
      <c r="M502">
        <v>1.2737812342047796</v>
      </c>
      <c r="N502">
        <v>1.2321339294249356</v>
      </c>
    </row>
    <row r="503" spans="1:14">
      <c r="A503">
        <v>96.299999999999926</v>
      </c>
      <c r="B503">
        <v>1.7293132178937962</v>
      </c>
      <c r="C503">
        <v>1.886696844407306</v>
      </c>
      <c r="D503">
        <v>1.8670398191235213</v>
      </c>
      <c r="E503">
        <v>1.8076948653809495</v>
      </c>
      <c r="F503">
        <v>1.7210599920143659</v>
      </c>
      <c r="G503">
        <v>1.6263851854115703</v>
      </c>
      <c r="H503">
        <v>1.5427721630681963</v>
      </c>
      <c r="I503">
        <v>1.4554308919532895</v>
      </c>
      <c r="J503">
        <v>1.4128943162430194</v>
      </c>
      <c r="K503">
        <v>1.3626904304488474</v>
      </c>
      <c r="L503">
        <v>1.3324357990510587</v>
      </c>
      <c r="M503">
        <v>1.2785262681236771</v>
      </c>
      <c r="N503">
        <v>1.2377291960301198</v>
      </c>
    </row>
    <row r="504" spans="1:14">
      <c r="A504">
        <v>96.39999999999992</v>
      </c>
      <c r="B504">
        <v>1.7294418078401432</v>
      </c>
      <c r="C504">
        <v>1.8888040165187114</v>
      </c>
      <c r="D504">
        <v>1.8746732538681925</v>
      </c>
      <c r="E504">
        <v>1.8142144530860529</v>
      </c>
      <c r="F504">
        <v>1.7316040517351621</v>
      </c>
      <c r="G504">
        <v>1.6309648475422542</v>
      </c>
      <c r="H504">
        <v>1.5524988278250984</v>
      </c>
      <c r="I504">
        <v>1.4652238072681354</v>
      </c>
      <c r="J504">
        <v>1.4214303253958334</v>
      </c>
      <c r="K504">
        <v>1.3733354232404009</v>
      </c>
      <c r="L504">
        <v>1.3426481652100801</v>
      </c>
      <c r="M504">
        <v>1.2846879645833893</v>
      </c>
      <c r="N504">
        <v>1.243718820613523</v>
      </c>
    </row>
    <row r="505" spans="1:14">
      <c r="A505">
        <v>96.499999999999915</v>
      </c>
      <c r="B505">
        <v>1.7295960422734962</v>
      </c>
      <c r="C505">
        <v>1.891228608408142</v>
      </c>
      <c r="D505">
        <v>1.881439868824637</v>
      </c>
      <c r="E505">
        <v>1.8253208535583147</v>
      </c>
      <c r="F505">
        <v>1.7391079437042283</v>
      </c>
      <c r="G505">
        <v>1.6363796100371266</v>
      </c>
      <c r="H505">
        <v>1.5632021628602193</v>
      </c>
      <c r="I505">
        <v>1.4742369192572038</v>
      </c>
      <c r="J505">
        <v>1.4276464905921511</v>
      </c>
      <c r="K505">
        <v>1.3818441621263715</v>
      </c>
      <c r="L505">
        <v>1.3519318855265399</v>
      </c>
      <c r="M505">
        <v>1.295462363528425</v>
      </c>
      <c r="N505">
        <v>1.2510096925685579</v>
      </c>
    </row>
    <row r="506" spans="1:14">
      <c r="A506">
        <v>96.599999999999909</v>
      </c>
      <c r="B506">
        <v>1.7297367685756</v>
      </c>
      <c r="C506">
        <v>1.8936751678066801</v>
      </c>
      <c r="D506">
        <v>1.8864914775680086</v>
      </c>
      <c r="E506">
        <v>1.8330623346366091</v>
      </c>
      <c r="F506">
        <v>1.7455842903550554</v>
      </c>
      <c r="G506">
        <v>1.6462273133512322</v>
      </c>
      <c r="H506">
        <v>1.5698931953393043</v>
      </c>
      <c r="I506">
        <v>1.4834211681831231</v>
      </c>
      <c r="J506">
        <v>1.4377898068874924</v>
      </c>
      <c r="K506">
        <v>1.3892230723170307</v>
      </c>
      <c r="L506">
        <v>1.3592381768865667</v>
      </c>
      <c r="M506">
        <v>1.3035704087279574</v>
      </c>
      <c r="N506">
        <v>1.2559331220652037</v>
      </c>
    </row>
    <row r="507" spans="1:14">
      <c r="A507">
        <v>96.699999999999903</v>
      </c>
      <c r="B507">
        <v>1.7298324836562777</v>
      </c>
      <c r="C507">
        <v>1.8961305178793417</v>
      </c>
      <c r="D507">
        <v>1.8943450969161968</v>
      </c>
      <c r="E507">
        <v>1.8426282546324955</v>
      </c>
      <c r="F507">
        <v>1.7584384369936219</v>
      </c>
      <c r="G507">
        <v>1.6573219461915614</v>
      </c>
      <c r="H507">
        <v>1.5854582522403748</v>
      </c>
      <c r="I507">
        <v>1.4930790121103339</v>
      </c>
      <c r="J507">
        <v>1.4451724061814111</v>
      </c>
      <c r="K507">
        <v>1.4029742562340557</v>
      </c>
      <c r="L507">
        <v>1.3678986076776865</v>
      </c>
      <c r="M507">
        <v>1.3124888861986543</v>
      </c>
      <c r="N507">
        <v>1.2616183931544427</v>
      </c>
    </row>
    <row r="508" spans="1:14">
      <c r="A508">
        <v>96.799999999999898</v>
      </c>
      <c r="B508">
        <v>1.7298971878542528</v>
      </c>
      <c r="C508">
        <v>1.8985905201578854</v>
      </c>
      <c r="D508">
        <v>1.9007902177412461</v>
      </c>
      <c r="E508">
        <v>1.8545125106374676</v>
      </c>
      <c r="F508">
        <v>1.7747791516581357</v>
      </c>
      <c r="G508">
        <v>1.6610169394499781</v>
      </c>
      <c r="H508">
        <v>1.5927845820628574</v>
      </c>
      <c r="I508">
        <v>1.5050673914761206</v>
      </c>
      <c r="J508">
        <v>1.4508856399757577</v>
      </c>
      <c r="K508">
        <v>1.4125410043170923</v>
      </c>
      <c r="L508">
        <v>1.3746245911352104</v>
      </c>
      <c r="M508">
        <v>1.3195576524112456</v>
      </c>
      <c r="N508">
        <v>1.2713971983184191</v>
      </c>
    </row>
    <row r="509" spans="1:14">
      <c r="A509">
        <v>96.899999999999892</v>
      </c>
      <c r="B509">
        <v>1.7300563618518956</v>
      </c>
      <c r="C509">
        <v>1.9001504531963249</v>
      </c>
      <c r="D509">
        <v>1.9043810979454321</v>
      </c>
      <c r="E509">
        <v>1.8628877459086077</v>
      </c>
      <c r="F509">
        <v>1.7784512847359422</v>
      </c>
      <c r="G509">
        <v>1.6709107155601766</v>
      </c>
      <c r="H509">
        <v>1.602439726609209</v>
      </c>
      <c r="I509">
        <v>1.5213069086522952</v>
      </c>
      <c r="J509">
        <v>1.4575985185884224</v>
      </c>
      <c r="K509">
        <v>1.4200866537967218</v>
      </c>
      <c r="L509">
        <v>1.3800441356134454</v>
      </c>
      <c r="M509">
        <v>1.3240775259618847</v>
      </c>
      <c r="N509">
        <v>1.278384162717362</v>
      </c>
    </row>
    <row r="510" spans="1:14">
      <c r="A510">
        <v>96.999999999999886</v>
      </c>
      <c r="B510">
        <v>1.7301322653977476</v>
      </c>
      <c r="C510">
        <v>1.9024511579862111</v>
      </c>
      <c r="D510">
        <v>1.9103542992783704</v>
      </c>
      <c r="E510">
        <v>1.8694774138644088</v>
      </c>
      <c r="F510">
        <v>1.7886273410049032</v>
      </c>
      <c r="G510">
        <v>1.6876691758812878</v>
      </c>
      <c r="H510">
        <v>1.6263872973272582</v>
      </c>
      <c r="I510">
        <v>1.5296180429374948</v>
      </c>
      <c r="J510">
        <v>1.4669909137795472</v>
      </c>
      <c r="K510">
        <v>1.4242602348646005</v>
      </c>
      <c r="L510">
        <v>1.391689102645802</v>
      </c>
      <c r="M510">
        <v>1.3390974660453236</v>
      </c>
      <c r="N510">
        <v>1.2840695298767848</v>
      </c>
    </row>
    <row r="511" spans="1:14">
      <c r="A511">
        <v>97.099999999999881</v>
      </c>
      <c r="B511">
        <v>1.7302533298722615</v>
      </c>
      <c r="C511">
        <v>1.9046325179251797</v>
      </c>
      <c r="D511">
        <v>1.9178921538807367</v>
      </c>
      <c r="E511">
        <v>1.8769189695310626</v>
      </c>
      <c r="F511">
        <v>1.8046384165216807</v>
      </c>
      <c r="G511">
        <v>1.6958736464757607</v>
      </c>
      <c r="H511">
        <v>1.6412073134200142</v>
      </c>
      <c r="I511">
        <v>1.5436087258286304</v>
      </c>
      <c r="J511">
        <v>1.473488490580424</v>
      </c>
      <c r="K511">
        <v>1.4307786034594903</v>
      </c>
      <c r="L511">
        <v>1.4026161288989636</v>
      </c>
      <c r="M511">
        <v>1.3582392399825765</v>
      </c>
      <c r="N511">
        <v>1.2961463728286229</v>
      </c>
    </row>
    <row r="512" spans="1:14">
      <c r="A512">
        <v>97.199999999999875</v>
      </c>
      <c r="B512">
        <v>1.7304246054281596</v>
      </c>
      <c r="C512">
        <v>1.9065197071778783</v>
      </c>
      <c r="D512">
        <v>1.9207772058615145</v>
      </c>
      <c r="E512">
        <v>1.8846880197449216</v>
      </c>
      <c r="F512">
        <v>1.8148231419985834</v>
      </c>
      <c r="G512">
        <v>1.7087573892492642</v>
      </c>
      <c r="H512">
        <v>1.6478921060409586</v>
      </c>
      <c r="I512">
        <v>1.5540776952350039</v>
      </c>
      <c r="J512">
        <v>1.4816274587527851</v>
      </c>
      <c r="K512">
        <v>1.4441905438373994</v>
      </c>
      <c r="L512">
        <v>1.4118916461883428</v>
      </c>
      <c r="M512">
        <v>1.3729642177337655</v>
      </c>
      <c r="N512">
        <v>1.3047164165179359</v>
      </c>
    </row>
    <row r="513" spans="1:14">
      <c r="A513">
        <v>97.299999999999869</v>
      </c>
      <c r="B513">
        <v>1.7306087711428539</v>
      </c>
      <c r="C513">
        <v>1.9108168080118495</v>
      </c>
      <c r="D513">
        <v>1.9338046953540526</v>
      </c>
      <c r="E513">
        <v>1.892627485755751</v>
      </c>
      <c r="F513">
        <v>1.8286300584844994</v>
      </c>
      <c r="G513">
        <v>1.7214206808627439</v>
      </c>
      <c r="H513">
        <v>1.6575818220060843</v>
      </c>
      <c r="I513">
        <v>1.5647002143208479</v>
      </c>
      <c r="J513">
        <v>1.4920065408269267</v>
      </c>
      <c r="K513">
        <v>1.4649130255835725</v>
      </c>
      <c r="L513">
        <v>1.4197138018158577</v>
      </c>
      <c r="M513">
        <v>1.382395896828964</v>
      </c>
      <c r="N513">
        <v>1.3110332423568176</v>
      </c>
    </row>
    <row r="514" spans="1:14">
      <c r="A514">
        <v>97.399999999999864</v>
      </c>
      <c r="B514">
        <v>1.7307162167725338</v>
      </c>
      <c r="C514">
        <v>1.9133662967739076</v>
      </c>
      <c r="D514">
        <v>1.9411332850493079</v>
      </c>
      <c r="E514">
        <v>1.8996978486395857</v>
      </c>
      <c r="F514">
        <v>1.8405183222425971</v>
      </c>
      <c r="G514">
        <v>1.7337508885892119</v>
      </c>
      <c r="H514">
        <v>1.6690960263139347</v>
      </c>
      <c r="I514">
        <v>1.5761171840584216</v>
      </c>
      <c r="J514">
        <v>1.5058874220021159</v>
      </c>
      <c r="K514">
        <v>1.4748061309712139</v>
      </c>
      <c r="L514">
        <v>1.4311048943222928</v>
      </c>
      <c r="M514">
        <v>1.3941593779733257</v>
      </c>
      <c r="N514">
        <v>1.319323449842891</v>
      </c>
    </row>
    <row r="515" spans="1:14">
      <c r="A515">
        <v>97.499999999999858</v>
      </c>
      <c r="B515">
        <v>1.7307775413024267</v>
      </c>
      <c r="C515">
        <v>1.9176509957489514</v>
      </c>
      <c r="D515">
        <v>1.9479172990957954</v>
      </c>
      <c r="E515">
        <v>1.9082057508897543</v>
      </c>
      <c r="F515">
        <v>1.8550283115121164</v>
      </c>
      <c r="G515">
        <v>1.7443508644838406</v>
      </c>
      <c r="H515">
        <v>1.6809463524827191</v>
      </c>
      <c r="I515">
        <v>1.5965909074597957</v>
      </c>
      <c r="J515">
        <v>1.5251952693778597</v>
      </c>
      <c r="K515">
        <v>1.4850578773909335</v>
      </c>
      <c r="L515">
        <v>1.4412116622692333</v>
      </c>
      <c r="M515">
        <v>1.4029028051078876</v>
      </c>
      <c r="N515">
        <v>1.3298388959529557</v>
      </c>
    </row>
    <row r="516" spans="1:14">
      <c r="A516">
        <v>97.599999999999852</v>
      </c>
      <c r="B516">
        <v>1.7308796726275841</v>
      </c>
      <c r="C516">
        <v>1.9214440510757114</v>
      </c>
      <c r="D516">
        <v>1.9567219875542401</v>
      </c>
      <c r="E516">
        <v>1.9200311849440304</v>
      </c>
      <c r="F516">
        <v>1.8622008572111479</v>
      </c>
      <c r="G516">
        <v>1.7533025747701789</v>
      </c>
      <c r="H516">
        <v>1.6981900767102438</v>
      </c>
      <c r="I516">
        <v>1.6135661575549791</v>
      </c>
      <c r="J516">
        <v>1.5410022365679694</v>
      </c>
      <c r="K516">
        <v>1.4946095173707103</v>
      </c>
      <c r="L516">
        <v>1.4540507934492928</v>
      </c>
      <c r="M516">
        <v>1.4105270470902751</v>
      </c>
      <c r="N516">
        <v>1.3495269628860074</v>
      </c>
    </row>
    <row r="517" spans="1:14">
      <c r="A517">
        <v>97.699999999999847</v>
      </c>
      <c r="B517">
        <v>1.7309958082954957</v>
      </c>
      <c r="C517">
        <v>1.92471456568779</v>
      </c>
      <c r="D517">
        <v>1.9626573420627746</v>
      </c>
      <c r="E517">
        <v>1.9325655778858006</v>
      </c>
      <c r="F517">
        <v>1.8731891878398761</v>
      </c>
      <c r="G517">
        <v>1.7722040023727585</v>
      </c>
      <c r="H517">
        <v>1.7088476660762841</v>
      </c>
      <c r="I517">
        <v>1.6231285060345177</v>
      </c>
      <c r="J517">
        <v>1.5562717149737566</v>
      </c>
      <c r="K517">
        <v>1.5042225609712079</v>
      </c>
      <c r="L517">
        <v>1.4677515239284484</v>
      </c>
      <c r="M517">
        <v>1.4250476043075295</v>
      </c>
      <c r="N517">
        <v>1.3621448042069737</v>
      </c>
    </row>
    <row r="518" spans="1:14">
      <c r="A518">
        <v>97.799999999999841</v>
      </c>
      <c r="B518">
        <v>1.7311307352389418</v>
      </c>
      <c r="C518">
        <v>1.9281589111293251</v>
      </c>
      <c r="D518">
        <v>1.9719751669937355</v>
      </c>
      <c r="E518">
        <v>1.9469165039665044</v>
      </c>
      <c r="F518">
        <v>1.8893538461911146</v>
      </c>
      <c r="G518">
        <v>1.7878916406482759</v>
      </c>
      <c r="H518">
        <v>1.7150700462932513</v>
      </c>
      <c r="I518">
        <v>1.6514720592177974</v>
      </c>
      <c r="J518">
        <v>1.5723658403433458</v>
      </c>
      <c r="K518">
        <v>1.5302454646883561</v>
      </c>
      <c r="L518">
        <v>1.4780764413564529</v>
      </c>
      <c r="M518">
        <v>1.434015061451094</v>
      </c>
      <c r="N518">
        <v>1.376492588091619</v>
      </c>
    </row>
    <row r="519" spans="1:14">
      <c r="A519">
        <v>97.899999999999835</v>
      </c>
      <c r="B519">
        <v>1.7312201785074268</v>
      </c>
      <c r="C519">
        <v>1.9315060752583695</v>
      </c>
      <c r="D519">
        <v>1.9845166719889638</v>
      </c>
      <c r="E519">
        <v>1.9603103789701086</v>
      </c>
      <c r="F519">
        <v>1.9005095209105507</v>
      </c>
      <c r="G519">
        <v>1.7972147485918841</v>
      </c>
      <c r="H519">
        <v>1.7291920903693052</v>
      </c>
      <c r="I519">
        <v>1.6675333018404017</v>
      </c>
      <c r="J519">
        <v>1.5813323738682257</v>
      </c>
      <c r="K519">
        <v>1.5416299410334602</v>
      </c>
      <c r="L519">
        <v>1.488678031926939</v>
      </c>
      <c r="M519">
        <v>1.4478079372489105</v>
      </c>
      <c r="N519">
        <v>1.3885389456053263</v>
      </c>
    </row>
    <row r="520" spans="1:14">
      <c r="A520">
        <v>97.999999999999829</v>
      </c>
      <c r="B520">
        <v>1.73129573587505</v>
      </c>
      <c r="C520">
        <v>1.9367294826150947</v>
      </c>
      <c r="D520">
        <v>1.9905822514662719</v>
      </c>
      <c r="E520">
        <v>1.9742325571195596</v>
      </c>
      <c r="F520">
        <v>1.9124204987669873</v>
      </c>
      <c r="G520">
        <v>1.8093761022769559</v>
      </c>
      <c r="H520">
        <v>1.7419045118370085</v>
      </c>
      <c r="I520">
        <v>1.67762883107649</v>
      </c>
      <c r="J520">
        <v>1.6039364745865223</v>
      </c>
      <c r="K520">
        <v>1.5557352802854938</v>
      </c>
      <c r="L520">
        <v>1.4977984536880304</v>
      </c>
      <c r="M520">
        <v>1.4641747500297777</v>
      </c>
      <c r="N520">
        <v>1.3992461371723039</v>
      </c>
    </row>
    <row r="521" spans="1:14">
      <c r="A521">
        <v>98.099999999999824</v>
      </c>
      <c r="B521">
        <v>1.7313563599229536</v>
      </c>
      <c r="C521">
        <v>1.9406983200090651</v>
      </c>
      <c r="D521">
        <v>1.9977939253991004</v>
      </c>
      <c r="E521">
        <v>1.9854241298896542</v>
      </c>
      <c r="F521">
        <v>1.9258918733998096</v>
      </c>
      <c r="G521">
        <v>1.8267312310359871</v>
      </c>
      <c r="H521">
        <v>1.7522865198501814</v>
      </c>
      <c r="I521">
        <v>1.6994129293481861</v>
      </c>
      <c r="J521">
        <v>1.6192553896903314</v>
      </c>
      <c r="K521">
        <v>1.5770554047290584</v>
      </c>
      <c r="L521">
        <v>1.5125608594522002</v>
      </c>
      <c r="M521">
        <v>1.473239294759181</v>
      </c>
      <c r="N521">
        <v>1.4137786968106731</v>
      </c>
    </row>
    <row r="522" spans="1:14">
      <c r="A522">
        <v>98.199999999999818</v>
      </c>
      <c r="B522">
        <v>1.731422136019795</v>
      </c>
      <c r="C522">
        <v>1.9433811224715605</v>
      </c>
      <c r="D522">
        <v>2.0072674823434795</v>
      </c>
      <c r="E522">
        <v>1.9953597008138972</v>
      </c>
      <c r="F522">
        <v>1.9392393549228513</v>
      </c>
      <c r="G522">
        <v>1.8431027793967216</v>
      </c>
      <c r="H522">
        <v>1.7609790167628159</v>
      </c>
      <c r="I522">
        <v>1.7163791357380178</v>
      </c>
      <c r="J522">
        <v>1.6381954228310531</v>
      </c>
      <c r="K522">
        <v>1.5927883291280418</v>
      </c>
      <c r="L522">
        <v>1.537609148562437</v>
      </c>
      <c r="M522">
        <v>1.491208781701622</v>
      </c>
      <c r="N522">
        <v>1.4281362425534265</v>
      </c>
    </row>
    <row r="523" spans="1:14">
      <c r="A523">
        <v>98.299999999999812</v>
      </c>
      <c r="B523">
        <v>1.7314799337127882</v>
      </c>
      <c r="C523">
        <v>1.9459901512992439</v>
      </c>
      <c r="D523">
        <v>2.0135240212234677</v>
      </c>
      <c r="E523">
        <v>2.0111116152170321</v>
      </c>
      <c r="F523">
        <v>1.9578408555916749</v>
      </c>
      <c r="G523">
        <v>1.858223059176126</v>
      </c>
      <c r="H523">
        <v>1.7720933758944721</v>
      </c>
      <c r="I523">
        <v>1.7358981308322405</v>
      </c>
      <c r="J523">
        <v>1.6577071192753063</v>
      </c>
      <c r="K523">
        <v>1.6056651054222741</v>
      </c>
      <c r="L523">
        <v>1.5542657336621002</v>
      </c>
      <c r="M523">
        <v>1.5033499644340855</v>
      </c>
      <c r="N523">
        <v>1.4433569893047238</v>
      </c>
    </row>
    <row r="524" spans="1:14">
      <c r="A524">
        <v>98.399999999999807</v>
      </c>
      <c r="B524">
        <v>1.7315307960432436</v>
      </c>
      <c r="C524">
        <v>1.9487843272524528</v>
      </c>
      <c r="D524">
        <v>2.0245125087417493</v>
      </c>
      <c r="E524">
        <v>2.0227545284947808</v>
      </c>
      <c r="F524">
        <v>1.9719898345234741</v>
      </c>
      <c r="G524">
        <v>1.8726824277921104</v>
      </c>
      <c r="H524">
        <v>1.7950290890802238</v>
      </c>
      <c r="I524">
        <v>1.7463989330325438</v>
      </c>
      <c r="J524">
        <v>1.6810792497414873</v>
      </c>
      <c r="K524">
        <v>1.6333140697990314</v>
      </c>
      <c r="L524">
        <v>1.5712710801761764</v>
      </c>
      <c r="M524">
        <v>1.517013227075672</v>
      </c>
      <c r="N524">
        <v>1.4610023076718064</v>
      </c>
    </row>
    <row r="525" spans="1:14">
      <c r="A525">
        <v>98.499999999999801</v>
      </c>
      <c r="B525">
        <v>1.7316534140393602</v>
      </c>
      <c r="C525">
        <v>1.9540305903994872</v>
      </c>
      <c r="D525">
        <v>2.0351014923333564</v>
      </c>
      <c r="E525">
        <v>2.0317614622930011</v>
      </c>
      <c r="F525">
        <v>1.992241399112272</v>
      </c>
      <c r="G525">
        <v>1.8935565572240307</v>
      </c>
      <c r="H525">
        <v>1.8094315166450816</v>
      </c>
      <c r="I525">
        <v>1.7623489580428831</v>
      </c>
      <c r="J525">
        <v>1.7149287111812721</v>
      </c>
      <c r="K525">
        <v>1.6477869147121786</v>
      </c>
      <c r="L525">
        <v>1.5967308315130044</v>
      </c>
      <c r="M525">
        <v>1.534758973555741</v>
      </c>
      <c r="N525">
        <v>1.4834936568805421</v>
      </c>
    </row>
    <row r="526" spans="1:14">
      <c r="A526">
        <v>98.599999999999795</v>
      </c>
      <c r="B526">
        <v>1.7317139800821957</v>
      </c>
      <c r="C526">
        <v>1.9578451779092294</v>
      </c>
      <c r="D526">
        <v>2.044652389083955</v>
      </c>
      <c r="E526">
        <v>2.0456416795956249</v>
      </c>
      <c r="F526">
        <v>2.0101560276624184</v>
      </c>
      <c r="G526">
        <v>1.9253029815100731</v>
      </c>
      <c r="H526">
        <v>1.8422624585147191</v>
      </c>
      <c r="I526">
        <v>1.7778753754476175</v>
      </c>
      <c r="J526">
        <v>1.7389824261923164</v>
      </c>
      <c r="K526">
        <v>1.6676034150735222</v>
      </c>
      <c r="L526">
        <v>1.6184154239950814</v>
      </c>
      <c r="M526">
        <v>1.5533302226299071</v>
      </c>
      <c r="N526">
        <v>1.5033641216002869</v>
      </c>
    </row>
    <row r="527" spans="1:14">
      <c r="A527">
        <v>98.69999999999979</v>
      </c>
      <c r="B527">
        <v>1.7317436272507587</v>
      </c>
      <c r="C527">
        <v>1.9604310055751619</v>
      </c>
      <c r="D527">
        <v>2.0541233652643847</v>
      </c>
      <c r="E527">
        <v>2.0643246432829994</v>
      </c>
      <c r="F527">
        <v>2.0278789998547082</v>
      </c>
      <c r="G527">
        <v>1.9556333261044758</v>
      </c>
      <c r="H527">
        <v>1.8662425436469348</v>
      </c>
      <c r="I527">
        <v>1.7981234507825139</v>
      </c>
      <c r="J527">
        <v>1.7523525306931138</v>
      </c>
      <c r="K527">
        <v>1.6905920021892964</v>
      </c>
      <c r="L527">
        <v>1.6398280386039386</v>
      </c>
      <c r="M527">
        <v>1.5700467683864172</v>
      </c>
      <c r="N527">
        <v>1.5239694489197666</v>
      </c>
    </row>
    <row r="528" spans="1:14">
      <c r="A528">
        <v>98.799999999999784</v>
      </c>
      <c r="B528">
        <v>1.7318005720736149</v>
      </c>
      <c r="C528">
        <v>1.9651341810535004</v>
      </c>
      <c r="D528">
        <v>2.0601531784373397</v>
      </c>
      <c r="E528">
        <v>2.07591782511936</v>
      </c>
      <c r="F528">
        <v>2.0468683722188765</v>
      </c>
      <c r="G528">
        <v>1.974751948762302</v>
      </c>
      <c r="H528">
        <v>1.8852784421265349</v>
      </c>
      <c r="I528">
        <v>1.8210432067113691</v>
      </c>
      <c r="J528">
        <v>1.7892750398817188</v>
      </c>
      <c r="K528">
        <v>1.7212357834886252</v>
      </c>
      <c r="L528">
        <v>1.6539860598125382</v>
      </c>
      <c r="M528">
        <v>1.6037502807165429</v>
      </c>
      <c r="N528">
        <v>1.5470112825413833</v>
      </c>
    </row>
    <row r="529" spans="1:14">
      <c r="A529">
        <v>98.899999999999778</v>
      </c>
      <c r="B529">
        <v>1.7318512024577275</v>
      </c>
      <c r="C529">
        <v>1.9691669914653054</v>
      </c>
      <c r="D529">
        <v>2.0688708190816305</v>
      </c>
      <c r="E529">
        <v>2.0942661406839864</v>
      </c>
      <c r="F529">
        <v>2.0616438920124631</v>
      </c>
      <c r="G529">
        <v>2.0012932037683102</v>
      </c>
      <c r="H529">
        <v>1.9004124513262857</v>
      </c>
      <c r="I529">
        <v>1.8334148538673964</v>
      </c>
      <c r="J529">
        <v>1.8138793637475983</v>
      </c>
      <c r="K529">
        <v>1.758204569521606</v>
      </c>
      <c r="L529">
        <v>1.6776496185135419</v>
      </c>
      <c r="M529">
        <v>1.6282485500621906</v>
      </c>
      <c r="N529">
        <v>1.563623600928318</v>
      </c>
    </row>
    <row r="530" spans="1:14">
      <c r="A530">
        <v>98.999999999999773</v>
      </c>
      <c r="B530">
        <v>1.7318940185228302</v>
      </c>
      <c r="C530">
        <v>1.9719622338817175</v>
      </c>
      <c r="D530">
        <v>2.0783237249072291</v>
      </c>
      <c r="E530">
        <v>2.1038925329128726</v>
      </c>
      <c r="F530">
        <v>2.0851819336734012</v>
      </c>
      <c r="G530">
        <v>2.0180516732269189</v>
      </c>
      <c r="H530">
        <v>1.9174156283801738</v>
      </c>
      <c r="I530">
        <v>1.8442050409645712</v>
      </c>
      <c r="J530">
        <v>1.840261452580044</v>
      </c>
      <c r="K530">
        <v>1.7946124221666895</v>
      </c>
      <c r="L530">
        <v>1.6896769894793595</v>
      </c>
      <c r="M530">
        <v>1.6440325269339378</v>
      </c>
      <c r="N530">
        <v>1.5877401011546557</v>
      </c>
    </row>
    <row r="531" spans="1:14">
      <c r="A531">
        <v>99.099999999999767</v>
      </c>
      <c r="B531">
        <v>1.7319191220844927</v>
      </c>
      <c r="C531">
        <v>1.9749013092003298</v>
      </c>
      <c r="D531">
        <v>2.090509279508677</v>
      </c>
      <c r="E531">
        <v>2.1205288236814712</v>
      </c>
      <c r="F531">
        <v>2.1038475654315842</v>
      </c>
      <c r="G531">
        <v>2.0370077125752304</v>
      </c>
      <c r="H531">
        <v>1.9410461269846773</v>
      </c>
      <c r="I531">
        <v>1.8901972463813439</v>
      </c>
      <c r="J531">
        <v>1.8794760002796282</v>
      </c>
      <c r="K531">
        <v>1.8170671532588469</v>
      </c>
      <c r="L531">
        <v>1.7290088760757014</v>
      </c>
      <c r="M531">
        <v>1.6813293020664144</v>
      </c>
      <c r="N531">
        <v>1.6113309365950876</v>
      </c>
    </row>
    <row r="532" spans="1:14">
      <c r="A532">
        <v>99.199999999999761</v>
      </c>
      <c r="B532">
        <v>1.7319358917278831</v>
      </c>
      <c r="C532">
        <v>1.977125912315048</v>
      </c>
      <c r="D532">
        <v>2.0961142061716744</v>
      </c>
      <c r="E532">
        <v>2.1369104741357252</v>
      </c>
      <c r="F532">
        <v>2.122709387346009</v>
      </c>
      <c r="G532">
        <v>2.0589539526803176</v>
      </c>
      <c r="H532">
        <v>1.9672378828113843</v>
      </c>
      <c r="I532">
        <v>1.9371354491783339</v>
      </c>
      <c r="J532">
        <v>1.9071188299733377</v>
      </c>
      <c r="K532">
        <v>1.8442847230390749</v>
      </c>
      <c r="L532">
        <v>1.7689302761696357</v>
      </c>
      <c r="M532">
        <v>1.7044844788764926</v>
      </c>
      <c r="N532">
        <v>1.6633495179073901</v>
      </c>
    </row>
    <row r="533" spans="1:14">
      <c r="A533">
        <v>99.299999999999756</v>
      </c>
      <c r="B533">
        <v>1.7319571443663788</v>
      </c>
      <c r="C533">
        <v>1.9816927414160639</v>
      </c>
      <c r="D533">
        <v>2.101850936937097</v>
      </c>
      <c r="E533">
        <v>2.1589166017519958</v>
      </c>
      <c r="F533">
        <v>2.1534453333374053</v>
      </c>
      <c r="G533">
        <v>2.0959838440683742</v>
      </c>
      <c r="H533">
        <v>2.0246569413344209</v>
      </c>
      <c r="I533">
        <v>1.9649689037909142</v>
      </c>
      <c r="J533">
        <v>1.9260384959129662</v>
      </c>
      <c r="K533">
        <v>1.8719453895643194</v>
      </c>
      <c r="L533">
        <v>1.7967093492036026</v>
      </c>
      <c r="M533">
        <v>1.7431475459670422</v>
      </c>
      <c r="N533">
        <v>1.7035978678556407</v>
      </c>
    </row>
    <row r="534" spans="1:14">
      <c r="A534">
        <v>99.39999999999975</v>
      </c>
      <c r="B534">
        <v>1.7319808809687638</v>
      </c>
      <c r="C534">
        <v>1.9845126513311746</v>
      </c>
      <c r="D534">
        <v>2.1150418396778892</v>
      </c>
      <c r="E534">
        <v>2.1875480399245575</v>
      </c>
      <c r="F534">
        <v>2.1828288740255957</v>
      </c>
      <c r="G534">
        <v>2.133636163854066</v>
      </c>
      <c r="H534">
        <v>2.0692839246321393</v>
      </c>
      <c r="I534">
        <v>1.997959195012968</v>
      </c>
      <c r="J534">
        <v>1.9615089619606056</v>
      </c>
      <c r="K534">
        <v>1.9032026947990062</v>
      </c>
      <c r="L534">
        <v>1.8463695815094818</v>
      </c>
      <c r="M534">
        <v>1.7690606673021572</v>
      </c>
      <c r="N534">
        <v>1.7619692092732251</v>
      </c>
    </row>
    <row r="535" spans="1:14">
      <c r="A535">
        <v>99.499999999999744</v>
      </c>
      <c r="B535">
        <v>1.7319937010698929</v>
      </c>
      <c r="C535">
        <v>1.9867170457563335</v>
      </c>
      <c r="D535">
        <v>2.1311303075685091</v>
      </c>
      <c r="E535">
        <v>2.2126258548050184</v>
      </c>
      <c r="F535">
        <v>2.2121931880875847</v>
      </c>
      <c r="G535">
        <v>2.1887596112488148</v>
      </c>
      <c r="H535">
        <v>2.1217925441919552</v>
      </c>
      <c r="I535">
        <v>2.0661359021048447</v>
      </c>
      <c r="J535">
        <v>1.9920664253397244</v>
      </c>
      <c r="K535">
        <v>1.9376304773193627</v>
      </c>
      <c r="L535">
        <v>1.8778222397428659</v>
      </c>
      <c r="M535">
        <v>1.8256845520498828</v>
      </c>
      <c r="N535">
        <v>1.8162597228324071</v>
      </c>
    </row>
    <row r="536" spans="1:14">
      <c r="A536">
        <v>99.599999999999739</v>
      </c>
      <c r="B536">
        <v>1.7320171469462697</v>
      </c>
      <c r="C536">
        <v>1.9885225661380732</v>
      </c>
      <c r="D536">
        <v>2.1474859051533768</v>
      </c>
      <c r="E536">
        <v>2.23438313347138</v>
      </c>
      <c r="F536">
        <v>2.2411515776252946</v>
      </c>
      <c r="G536">
        <v>2.2305620769190058</v>
      </c>
      <c r="H536">
        <v>2.1670052288280908</v>
      </c>
      <c r="I536">
        <v>2.1145572272240738</v>
      </c>
      <c r="J536">
        <v>2.0388605210857089</v>
      </c>
      <c r="K536">
        <v>1.9968988911378018</v>
      </c>
      <c r="L536">
        <v>1.9264163279077136</v>
      </c>
      <c r="M536">
        <v>1.88515896096688</v>
      </c>
      <c r="N536">
        <v>1.8514547082819772</v>
      </c>
    </row>
    <row r="537" spans="1:14">
      <c r="A537">
        <v>99.699999999999733</v>
      </c>
      <c r="B537">
        <v>1.7320391544701879</v>
      </c>
      <c r="C537">
        <v>1.9910551141409283</v>
      </c>
      <c r="D537">
        <v>2.1703199194242702</v>
      </c>
      <c r="E537">
        <v>2.2657611338602512</v>
      </c>
      <c r="F537">
        <v>2.2885909470545132</v>
      </c>
      <c r="G537">
        <v>2.2657940820072699</v>
      </c>
      <c r="H537">
        <v>2.2050010812457526</v>
      </c>
      <c r="I537">
        <v>2.1822006073380682</v>
      </c>
      <c r="J537">
        <v>2.1138578600376361</v>
      </c>
      <c r="K537">
        <v>2.0679672841465657</v>
      </c>
      <c r="L537">
        <v>2.0234185262840545</v>
      </c>
      <c r="M537">
        <v>1.9601597339206129</v>
      </c>
      <c r="N537">
        <v>1.8960197190323527</v>
      </c>
    </row>
    <row r="538" spans="1:14">
      <c r="A538">
        <v>99.799999999999727</v>
      </c>
      <c r="B538">
        <v>1.7320441183048865</v>
      </c>
      <c r="C538">
        <v>1.9945894726399893</v>
      </c>
      <c r="D538">
        <v>2.1861184349640919</v>
      </c>
      <c r="E538">
        <v>2.2921829572241501</v>
      </c>
      <c r="F538">
        <v>2.3404238173177272</v>
      </c>
      <c r="G538">
        <v>2.3221177668304329</v>
      </c>
      <c r="H538">
        <v>2.3086107674502467</v>
      </c>
      <c r="I538">
        <v>2.291532619320757</v>
      </c>
      <c r="J538">
        <v>2.2260884285159253</v>
      </c>
      <c r="K538">
        <v>2.1678688591183874</v>
      </c>
      <c r="L538">
        <v>2.1113639115757046</v>
      </c>
      <c r="M538">
        <v>2.0384658692472786</v>
      </c>
      <c r="N538">
        <v>1.994669193066517</v>
      </c>
    </row>
    <row r="539" spans="1:14">
      <c r="A539">
        <v>99.899999999999721</v>
      </c>
      <c r="B539">
        <v>1.7320488871127138</v>
      </c>
      <c r="C539">
        <v>1.997426974638967</v>
      </c>
      <c r="D539">
        <v>2.2005064422783365</v>
      </c>
      <c r="E539">
        <v>2.3295267234738084</v>
      </c>
      <c r="F539">
        <v>2.4201272036486214</v>
      </c>
      <c r="G539">
        <v>2.4395975655926132</v>
      </c>
      <c r="H539">
        <v>2.487924901818209</v>
      </c>
      <c r="I539">
        <v>2.4217847136680177</v>
      </c>
      <c r="J539">
        <v>2.348252844015239</v>
      </c>
      <c r="K539">
        <v>2.2570776937274779</v>
      </c>
      <c r="L539">
        <v>2.3028534536845351</v>
      </c>
      <c r="M539">
        <v>2.2813201387476849</v>
      </c>
      <c r="N539">
        <v>2.1278220440445317</v>
      </c>
    </row>
    <row r="550" spans="1:14">
      <c r="B550" t="s">
        <v>33</v>
      </c>
    </row>
    <row r="551" spans="1:14">
      <c r="B551">
        <v>4</v>
      </c>
      <c r="C551">
        <v>5</v>
      </c>
      <c r="D551">
        <v>6</v>
      </c>
      <c r="E551">
        <v>7</v>
      </c>
      <c r="F551">
        <v>8</v>
      </c>
      <c r="G551">
        <v>9</v>
      </c>
      <c r="H551">
        <v>10</v>
      </c>
      <c r="I551">
        <v>11</v>
      </c>
      <c r="J551">
        <v>12</v>
      </c>
      <c r="K551">
        <v>13</v>
      </c>
      <c r="L551">
        <v>14</v>
      </c>
      <c r="M551">
        <v>15</v>
      </c>
      <c r="N551">
        <v>16</v>
      </c>
    </row>
    <row r="552" spans="1:14">
      <c r="A552">
        <v>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>
      <c r="A553">
        <v>1</v>
      </c>
      <c r="B553">
        <v>4.3694510277308751E-2</v>
      </c>
      <c r="C553">
        <v>3.3589646719633492E-2</v>
      </c>
      <c r="D553">
        <v>3.0882645341289816E-2</v>
      </c>
      <c r="E553">
        <v>2.3198688835918801E-2</v>
      </c>
      <c r="F553">
        <v>1.9821749490016138E-2</v>
      </c>
      <c r="G553">
        <v>1.8122949674260092E-2</v>
      </c>
      <c r="H553">
        <v>1.5432256878650463E-2</v>
      </c>
      <c r="I553">
        <v>1.6665803193637529E-2</v>
      </c>
      <c r="J553">
        <v>1.467128315177213E-2</v>
      </c>
      <c r="K553">
        <v>1.1988426733981594E-2</v>
      </c>
      <c r="L553">
        <v>1.1894044142589877E-2</v>
      </c>
      <c r="M553">
        <v>1.2531091693976038E-2</v>
      </c>
      <c r="N553">
        <v>1.3256437622032102E-2</v>
      </c>
    </row>
    <row r="554" spans="1:14">
      <c r="A554">
        <v>2</v>
      </c>
      <c r="B554">
        <v>9.9124184589266306E-2</v>
      </c>
      <c r="C554">
        <v>6.9433950474536488E-2</v>
      </c>
      <c r="D554">
        <v>5.7597694931321719E-2</v>
      </c>
      <c r="E554">
        <v>4.4263010775424938E-2</v>
      </c>
      <c r="F554">
        <v>3.9172888279381368E-2</v>
      </c>
      <c r="G554">
        <v>3.3184037845765957E-2</v>
      </c>
      <c r="H554">
        <v>3.076133501291789E-2</v>
      </c>
      <c r="I554">
        <v>2.9978218170194637E-2</v>
      </c>
      <c r="J554">
        <v>3.0093641985208919E-2</v>
      </c>
      <c r="K554">
        <v>2.5736016839837728E-2</v>
      </c>
      <c r="L554">
        <v>2.3830456581509285E-2</v>
      </c>
      <c r="M554">
        <v>2.6452047261951606E-2</v>
      </c>
      <c r="N554">
        <v>2.5680401903914518E-2</v>
      </c>
    </row>
    <row r="555" spans="1:14">
      <c r="A555">
        <v>3</v>
      </c>
      <c r="B555">
        <v>0.14028750108881383</v>
      </c>
      <c r="C555">
        <v>0.1027088331670063</v>
      </c>
      <c r="D555">
        <v>8.1824282030756201E-2</v>
      </c>
      <c r="E555">
        <v>6.8412147458330352E-2</v>
      </c>
      <c r="F555">
        <v>5.634522952364307E-2</v>
      </c>
      <c r="G555">
        <v>5.1011965198868303E-2</v>
      </c>
      <c r="H555">
        <v>4.6213114804659838E-2</v>
      </c>
      <c r="I555">
        <v>4.6949206644746333E-2</v>
      </c>
      <c r="J555">
        <v>4.4630305583059027E-2</v>
      </c>
      <c r="K555">
        <v>3.9876582687473405E-2</v>
      </c>
      <c r="L555">
        <v>3.5262629392101008E-2</v>
      </c>
      <c r="M555">
        <v>4.0487389267653384E-2</v>
      </c>
      <c r="N555">
        <v>3.7190259458726782E-2</v>
      </c>
    </row>
    <row r="556" spans="1:14">
      <c r="A556">
        <v>4</v>
      </c>
      <c r="B556">
        <v>0.17737173947001139</v>
      </c>
      <c r="C556">
        <v>0.13578319972454089</v>
      </c>
      <c r="D556">
        <v>0.10701317732746496</v>
      </c>
      <c r="E556">
        <v>8.9747797004135599E-2</v>
      </c>
      <c r="F556">
        <v>7.4777865716888492E-2</v>
      </c>
      <c r="G556">
        <v>6.8818717407893359E-2</v>
      </c>
      <c r="H556">
        <v>6.166640522634026E-2</v>
      </c>
      <c r="I556">
        <v>6.1565382667149393E-2</v>
      </c>
      <c r="J556">
        <v>6.0029465684250383E-2</v>
      </c>
      <c r="K556">
        <v>5.382815392284801E-2</v>
      </c>
      <c r="L556">
        <v>4.6336394683715199E-2</v>
      </c>
      <c r="M556">
        <v>5.3149223882289043E-2</v>
      </c>
      <c r="N556">
        <v>4.8537085958499926E-2</v>
      </c>
    </row>
    <row r="557" spans="1:14">
      <c r="A557">
        <v>5</v>
      </c>
      <c r="B557">
        <v>0.22129994542859777</v>
      </c>
      <c r="C557">
        <v>0.16529667413923477</v>
      </c>
      <c r="D557">
        <v>0.13458398072360467</v>
      </c>
      <c r="E557">
        <v>0.11180771173582471</v>
      </c>
      <c r="F557">
        <v>9.4703837372647648E-2</v>
      </c>
      <c r="G557">
        <v>8.5782857332485918E-2</v>
      </c>
      <c r="H557">
        <v>7.9049950147148884E-2</v>
      </c>
      <c r="I557">
        <v>7.5145499325754095E-2</v>
      </c>
      <c r="J557">
        <v>7.8034812728805747E-2</v>
      </c>
      <c r="K557">
        <v>6.87640175979225E-2</v>
      </c>
      <c r="L557">
        <v>6.2641570249626355E-2</v>
      </c>
      <c r="M557">
        <v>6.4378727612386388E-2</v>
      </c>
      <c r="N557">
        <v>6.1852094386050105E-2</v>
      </c>
    </row>
    <row r="558" spans="1:14">
      <c r="A558">
        <v>6</v>
      </c>
      <c r="B558">
        <v>0.27266499253282106</v>
      </c>
      <c r="C558">
        <v>0.202007848101041</v>
      </c>
      <c r="D558">
        <v>0.16556965442946403</v>
      </c>
      <c r="E558">
        <v>0.13471751268693311</v>
      </c>
      <c r="F558">
        <v>0.11631455879886676</v>
      </c>
      <c r="G558">
        <v>0.10014582463910848</v>
      </c>
      <c r="H558">
        <v>9.6465464101895826E-2</v>
      </c>
      <c r="I558">
        <v>8.9555713937587988E-2</v>
      </c>
      <c r="J558">
        <v>9.336588314928429E-2</v>
      </c>
      <c r="K558">
        <v>8.2179059910879371E-2</v>
      </c>
      <c r="L558">
        <v>7.4831064757549193E-2</v>
      </c>
      <c r="M558">
        <v>7.9401533287475345E-2</v>
      </c>
      <c r="N558">
        <v>7.4673103178254596E-2</v>
      </c>
    </row>
    <row r="559" spans="1:14">
      <c r="A559">
        <v>7</v>
      </c>
      <c r="B559">
        <v>0.3098466225297738</v>
      </c>
      <c r="C559">
        <v>0.23858043431601317</v>
      </c>
      <c r="D559">
        <v>0.19306447460154441</v>
      </c>
      <c r="E559">
        <v>0.16017435656834689</v>
      </c>
      <c r="F559">
        <v>0.13573979440040684</v>
      </c>
      <c r="G559">
        <v>0.11598905972560658</v>
      </c>
      <c r="H559">
        <v>0.11062536304650639</v>
      </c>
      <c r="I559">
        <v>0.10476057947615036</v>
      </c>
      <c r="J559">
        <v>0.10768503227196957</v>
      </c>
      <c r="K559">
        <v>9.4340742229480856E-2</v>
      </c>
      <c r="L559">
        <v>8.8206835956946339E-2</v>
      </c>
      <c r="M559">
        <v>9.0968491594460854E-2</v>
      </c>
      <c r="N559">
        <v>8.6247146997056934E-2</v>
      </c>
    </row>
    <row r="560" spans="1:14">
      <c r="A560">
        <v>8</v>
      </c>
      <c r="B560">
        <v>0.36546737524214556</v>
      </c>
      <c r="C560">
        <v>0.2739978923683104</v>
      </c>
      <c r="D560">
        <v>0.21585129815619286</v>
      </c>
      <c r="E560">
        <v>0.18285799353593646</v>
      </c>
      <c r="F560">
        <v>0.15536009514480753</v>
      </c>
      <c r="G560">
        <v>0.13218488374768178</v>
      </c>
      <c r="H560">
        <v>0.12740228579618229</v>
      </c>
      <c r="I560">
        <v>0.12119354389528159</v>
      </c>
      <c r="J560">
        <v>0.11911010285929891</v>
      </c>
      <c r="K560">
        <v>0.10886598122861502</v>
      </c>
      <c r="L560">
        <v>0.10337927135988956</v>
      </c>
      <c r="M560">
        <v>0.10299372725053813</v>
      </c>
      <c r="N560">
        <v>9.8977881347188212E-2</v>
      </c>
    </row>
    <row r="561" spans="1:14">
      <c r="A561">
        <v>9</v>
      </c>
      <c r="B561">
        <v>0.4174186831025537</v>
      </c>
      <c r="C561">
        <v>0.30301965432099021</v>
      </c>
      <c r="D561">
        <v>0.23997607172261226</v>
      </c>
      <c r="E561">
        <v>0.20887221283644752</v>
      </c>
      <c r="F561">
        <v>0.17251929342112238</v>
      </c>
      <c r="G561">
        <v>0.14930386308339649</v>
      </c>
      <c r="H561">
        <v>0.14417653558087107</v>
      </c>
      <c r="I561">
        <v>0.13555918571600234</v>
      </c>
      <c r="J561">
        <v>0.13119456956099729</v>
      </c>
      <c r="K561">
        <v>0.12260121088870823</v>
      </c>
      <c r="L561">
        <v>0.11681393084419645</v>
      </c>
      <c r="M561">
        <v>0.11482723873478662</v>
      </c>
      <c r="N561">
        <v>0.1095024252820016</v>
      </c>
    </row>
    <row r="562" spans="1:14">
      <c r="A562">
        <v>10</v>
      </c>
      <c r="B562">
        <v>0.45374210172076346</v>
      </c>
      <c r="C562">
        <v>0.33959029127843365</v>
      </c>
      <c r="D562">
        <v>0.26393927776625326</v>
      </c>
      <c r="E562">
        <v>0.2311092770348333</v>
      </c>
      <c r="F562">
        <v>0.19330377917168473</v>
      </c>
      <c r="G562">
        <v>0.1667521380948811</v>
      </c>
      <c r="H562">
        <v>0.16029943388867629</v>
      </c>
      <c r="I562">
        <v>0.14949611059279011</v>
      </c>
      <c r="J562">
        <v>0.14454498885648936</v>
      </c>
      <c r="K562">
        <v>0.13910385707038442</v>
      </c>
      <c r="L562">
        <v>0.13187481468782947</v>
      </c>
      <c r="M562">
        <v>0.12923460362783601</v>
      </c>
      <c r="N562">
        <v>0.12064138398810442</v>
      </c>
    </row>
    <row r="563" spans="1:14">
      <c r="A563">
        <v>11</v>
      </c>
      <c r="B563">
        <v>0.50121985558955018</v>
      </c>
      <c r="C563">
        <v>0.37430876730808471</v>
      </c>
      <c r="D563">
        <v>0.2875595086017908</v>
      </c>
      <c r="E563">
        <v>0.25279774768422758</v>
      </c>
      <c r="F563">
        <v>0.21041880618714881</v>
      </c>
      <c r="G563">
        <v>0.18353872935950477</v>
      </c>
      <c r="H563">
        <v>0.17451721895193373</v>
      </c>
      <c r="I563">
        <v>0.16704488577630539</v>
      </c>
      <c r="J563">
        <v>0.16172133841273784</v>
      </c>
      <c r="K563">
        <v>0.15113314389725652</v>
      </c>
      <c r="L563">
        <v>0.1445197709384467</v>
      </c>
      <c r="M563">
        <v>0.14249890937426946</v>
      </c>
      <c r="N563">
        <v>0.13561759187814992</v>
      </c>
    </row>
    <row r="564" spans="1:14">
      <c r="A564">
        <v>12</v>
      </c>
      <c r="B564">
        <v>0.546754782191746</v>
      </c>
      <c r="C564">
        <v>0.40433973396634215</v>
      </c>
      <c r="D564">
        <v>0.31344890728763275</v>
      </c>
      <c r="E564">
        <v>0.27851808806201372</v>
      </c>
      <c r="F564">
        <v>0.23046586150744108</v>
      </c>
      <c r="G564">
        <v>0.20102547600265197</v>
      </c>
      <c r="H564">
        <v>0.19043905899504487</v>
      </c>
      <c r="I564">
        <v>0.17979882109004164</v>
      </c>
      <c r="J564">
        <v>0.17882216791064298</v>
      </c>
      <c r="K564">
        <v>0.16543192813895402</v>
      </c>
      <c r="L564">
        <v>0.15811767169942126</v>
      </c>
      <c r="M564">
        <v>0.1573286283343065</v>
      </c>
      <c r="N564">
        <v>0.14832036786445046</v>
      </c>
    </row>
    <row r="565" spans="1:14">
      <c r="A565">
        <v>13</v>
      </c>
      <c r="B565">
        <v>0.59666027192881188</v>
      </c>
      <c r="C565">
        <v>0.43470042497556172</v>
      </c>
      <c r="D565">
        <v>0.34490815629166249</v>
      </c>
      <c r="E565">
        <v>0.30307616305386897</v>
      </c>
      <c r="F565">
        <v>0.248384650214585</v>
      </c>
      <c r="G565">
        <v>0.21856373035984333</v>
      </c>
      <c r="H565">
        <v>0.20934058642676057</v>
      </c>
      <c r="I565">
        <v>0.19346912984757303</v>
      </c>
      <c r="J565">
        <v>0.19191811259404679</v>
      </c>
      <c r="K565">
        <v>0.1785598494843339</v>
      </c>
      <c r="L565">
        <v>0.17160776622176854</v>
      </c>
      <c r="M565">
        <v>0.16979403729486142</v>
      </c>
      <c r="N565">
        <v>0.16189695338292154</v>
      </c>
    </row>
    <row r="566" spans="1:14">
      <c r="A566">
        <v>14</v>
      </c>
      <c r="B566">
        <v>0.63551630403939541</v>
      </c>
      <c r="C566">
        <v>0.46641148932898346</v>
      </c>
      <c r="D566">
        <v>0.36805901352235626</v>
      </c>
      <c r="E566">
        <v>0.32185080039095659</v>
      </c>
      <c r="F566">
        <v>0.26468705058838182</v>
      </c>
      <c r="G566">
        <v>0.2375834445205669</v>
      </c>
      <c r="H566">
        <v>0.22637697367960818</v>
      </c>
      <c r="I566">
        <v>0.20723912185982307</v>
      </c>
      <c r="J566">
        <v>0.20622033745229551</v>
      </c>
      <c r="K566">
        <v>0.19221238400873286</v>
      </c>
      <c r="L566">
        <v>0.18323535782423273</v>
      </c>
      <c r="M566">
        <v>0.18443819008354501</v>
      </c>
      <c r="N566">
        <v>0.17301932288980693</v>
      </c>
    </row>
    <row r="567" spans="1:14">
      <c r="A567">
        <v>15</v>
      </c>
      <c r="B567">
        <v>0.67158974229256074</v>
      </c>
      <c r="C567">
        <v>0.50144099642370676</v>
      </c>
      <c r="D567">
        <v>0.39486145064488998</v>
      </c>
      <c r="E567">
        <v>0.34396325581673182</v>
      </c>
      <c r="F567">
        <v>0.28315217426917982</v>
      </c>
      <c r="G567">
        <v>0.25813611146747117</v>
      </c>
      <c r="H567">
        <v>0.24276638956923779</v>
      </c>
      <c r="I567">
        <v>0.22288230577389978</v>
      </c>
      <c r="J567">
        <v>0.22225361653815678</v>
      </c>
      <c r="K567">
        <v>0.20555989799614416</v>
      </c>
      <c r="L567">
        <v>0.19989487051390231</v>
      </c>
      <c r="M567">
        <v>0.19625806819050817</v>
      </c>
      <c r="N567">
        <v>0.18687990154284684</v>
      </c>
    </row>
    <row r="568" spans="1:14">
      <c r="A568">
        <v>16</v>
      </c>
      <c r="B568">
        <v>0.70849473446182465</v>
      </c>
      <c r="C568">
        <v>0.52676503408681619</v>
      </c>
      <c r="D568">
        <v>0.42548174380347259</v>
      </c>
      <c r="E568">
        <v>0.36622046991253665</v>
      </c>
      <c r="F568">
        <v>0.29980320187815934</v>
      </c>
      <c r="G568">
        <v>0.2739412214216852</v>
      </c>
      <c r="H568">
        <v>0.26008210692125733</v>
      </c>
      <c r="I568">
        <v>0.23607336334347906</v>
      </c>
      <c r="J568">
        <v>0.23950010813985045</v>
      </c>
      <c r="K568">
        <v>0.2185052178473903</v>
      </c>
      <c r="L568">
        <v>0.21544980806309555</v>
      </c>
      <c r="M568">
        <v>0.20976758793057915</v>
      </c>
      <c r="N568">
        <v>0.19831002046137236</v>
      </c>
    </row>
    <row r="569" spans="1:14">
      <c r="A569">
        <v>17</v>
      </c>
      <c r="B569">
        <v>0.751123545805644</v>
      </c>
      <c r="C569">
        <v>0.55375917869995916</v>
      </c>
      <c r="D569">
        <v>0.45498021033696467</v>
      </c>
      <c r="E569">
        <v>0.38609578271111911</v>
      </c>
      <c r="F569">
        <v>0.31816158640481618</v>
      </c>
      <c r="G569">
        <v>0.29291187803881069</v>
      </c>
      <c r="H569">
        <v>0.27622408062272985</v>
      </c>
      <c r="I569">
        <v>0.25051106799793121</v>
      </c>
      <c r="J569">
        <v>0.25416998914877009</v>
      </c>
      <c r="K569">
        <v>0.23066561803397079</v>
      </c>
      <c r="L569">
        <v>0.2268419792427796</v>
      </c>
      <c r="M569">
        <v>0.22225732770709872</v>
      </c>
      <c r="N569">
        <v>0.21253426800375097</v>
      </c>
    </row>
    <row r="570" spans="1:14">
      <c r="A570">
        <v>18</v>
      </c>
      <c r="B570">
        <v>0.79300618763755004</v>
      </c>
      <c r="C570">
        <v>0.59052148793642267</v>
      </c>
      <c r="D570">
        <v>0.48450815566172345</v>
      </c>
      <c r="E570">
        <v>0.40925204541251325</v>
      </c>
      <c r="F570">
        <v>0.33798379511138776</v>
      </c>
      <c r="G570">
        <v>0.31099528342682259</v>
      </c>
      <c r="H570">
        <v>0.29522052943711863</v>
      </c>
      <c r="I570">
        <v>0.26895727592045571</v>
      </c>
      <c r="J570">
        <v>0.26862833690306953</v>
      </c>
      <c r="K570">
        <v>0.2470126899584737</v>
      </c>
      <c r="L570">
        <v>0.2418014659261809</v>
      </c>
      <c r="M570">
        <v>0.23554886522569429</v>
      </c>
      <c r="N570">
        <v>0.22525169543071355</v>
      </c>
    </row>
    <row r="571" spans="1:14">
      <c r="A571">
        <v>19</v>
      </c>
      <c r="B571">
        <v>0.8396464461200992</v>
      </c>
      <c r="C571">
        <v>0.62911872993505114</v>
      </c>
      <c r="D571">
        <v>0.51115497212712047</v>
      </c>
      <c r="E571">
        <v>0.42993385370310211</v>
      </c>
      <c r="F571">
        <v>0.35589191192536163</v>
      </c>
      <c r="G571">
        <v>0.32924818956464463</v>
      </c>
      <c r="H571">
        <v>0.31072039888705127</v>
      </c>
      <c r="I571">
        <v>0.28492727179021182</v>
      </c>
      <c r="J571">
        <v>0.28167980910045642</v>
      </c>
      <c r="K571">
        <v>0.26150549273485524</v>
      </c>
      <c r="L571">
        <v>0.25598003685082338</v>
      </c>
      <c r="M571">
        <v>0.2488904768655118</v>
      </c>
      <c r="N571">
        <v>0.23926195144034113</v>
      </c>
    </row>
    <row r="572" spans="1:14">
      <c r="A572">
        <v>20</v>
      </c>
      <c r="B572">
        <v>0.88644460954200355</v>
      </c>
      <c r="C572">
        <v>0.66668744794378121</v>
      </c>
      <c r="D572">
        <v>0.53854237556714057</v>
      </c>
      <c r="E572">
        <v>0.45338701161626549</v>
      </c>
      <c r="F572">
        <v>0.37599785014071507</v>
      </c>
      <c r="G572">
        <v>0.3447324271332155</v>
      </c>
      <c r="H572">
        <v>0.3268357069549559</v>
      </c>
      <c r="I572">
        <v>0.29968490045480767</v>
      </c>
      <c r="J572">
        <v>0.29998377384279173</v>
      </c>
      <c r="K572">
        <v>0.27648105785136678</v>
      </c>
      <c r="L572">
        <v>0.26995343105336866</v>
      </c>
      <c r="M572">
        <v>0.26263807346963652</v>
      </c>
      <c r="N572">
        <v>0.25051842976243011</v>
      </c>
    </row>
    <row r="573" spans="1:14">
      <c r="A573">
        <v>21</v>
      </c>
      <c r="B573">
        <v>0.92429150859261533</v>
      </c>
      <c r="C573">
        <v>0.70002513279786704</v>
      </c>
      <c r="D573">
        <v>0.56913798536663496</v>
      </c>
      <c r="E573">
        <v>0.47387125518727036</v>
      </c>
      <c r="F573">
        <v>0.39481993368139801</v>
      </c>
      <c r="G573">
        <v>0.36158591374428628</v>
      </c>
      <c r="H573">
        <v>0.34634714857969584</v>
      </c>
      <c r="I573">
        <v>0.31577517820540546</v>
      </c>
      <c r="J573">
        <v>0.31624052305479289</v>
      </c>
      <c r="K573">
        <v>0.29207906451224952</v>
      </c>
      <c r="L573">
        <v>0.28684959961603251</v>
      </c>
      <c r="M573">
        <v>0.27567712368519404</v>
      </c>
      <c r="N573">
        <v>0.26461367789916457</v>
      </c>
    </row>
    <row r="574" spans="1:14">
      <c r="A574">
        <v>22</v>
      </c>
      <c r="B574">
        <v>0.9630110846758253</v>
      </c>
      <c r="C574">
        <v>0.73043941416501124</v>
      </c>
      <c r="D574">
        <v>0.59601333518132193</v>
      </c>
      <c r="E574">
        <v>0.49282789826634854</v>
      </c>
      <c r="F574">
        <v>0.41270192105449066</v>
      </c>
      <c r="G574">
        <v>0.38087671285996905</v>
      </c>
      <c r="H574">
        <v>0.36141230515837863</v>
      </c>
      <c r="I574">
        <v>0.330934009479118</v>
      </c>
      <c r="J574">
        <v>0.3311373705354943</v>
      </c>
      <c r="K574">
        <v>0.30706567485328362</v>
      </c>
      <c r="L574">
        <v>0.29824639725654389</v>
      </c>
      <c r="M574">
        <v>0.29009783507124265</v>
      </c>
      <c r="N574">
        <v>0.27650109977846826</v>
      </c>
    </row>
    <row r="575" spans="1:14">
      <c r="A575">
        <v>23</v>
      </c>
      <c r="B575">
        <v>1.0058308552130804</v>
      </c>
      <c r="C575">
        <v>0.76480214676974079</v>
      </c>
      <c r="D575">
        <v>0.62763280768543783</v>
      </c>
      <c r="E575">
        <v>0.51612963886923069</v>
      </c>
      <c r="F575">
        <v>0.43233028248525773</v>
      </c>
      <c r="G575">
        <v>0.39734294531213443</v>
      </c>
      <c r="H575">
        <v>0.3783247239830354</v>
      </c>
      <c r="I575">
        <v>0.34634362524073525</v>
      </c>
      <c r="J575">
        <v>0.34639722049124977</v>
      </c>
      <c r="K575">
        <v>0.32366812716206139</v>
      </c>
      <c r="L575">
        <v>0.31177100836230043</v>
      </c>
      <c r="M575">
        <v>0.302971241684177</v>
      </c>
      <c r="N575">
        <v>0.28755521025472719</v>
      </c>
    </row>
    <row r="576" spans="1:14">
      <c r="A576">
        <v>24</v>
      </c>
      <c r="B576">
        <v>1.0447143623808284</v>
      </c>
      <c r="C576">
        <v>0.79494985427286036</v>
      </c>
      <c r="D576">
        <v>0.65288400447205852</v>
      </c>
      <c r="E576">
        <v>0.53840700295386057</v>
      </c>
      <c r="F576">
        <v>0.45231203572345802</v>
      </c>
      <c r="G576">
        <v>0.41530718729949712</v>
      </c>
      <c r="H576">
        <v>0.39446463163877521</v>
      </c>
      <c r="I576">
        <v>0.36246184643151391</v>
      </c>
      <c r="J576">
        <v>0.35905262151654993</v>
      </c>
      <c r="K576">
        <v>0.33937714115616124</v>
      </c>
      <c r="L576">
        <v>0.32454699892205285</v>
      </c>
      <c r="M576">
        <v>0.31538579249533916</v>
      </c>
      <c r="N576">
        <v>0.29854219090070755</v>
      </c>
    </row>
    <row r="577" spans="1:14">
      <c r="A577">
        <v>25</v>
      </c>
      <c r="B577">
        <v>1.0848362210758431</v>
      </c>
      <c r="C577">
        <v>0.8216575215911579</v>
      </c>
      <c r="D577">
        <v>0.67779212054844962</v>
      </c>
      <c r="E577">
        <v>0.55884417552515586</v>
      </c>
      <c r="F577">
        <v>0.4743651077588833</v>
      </c>
      <c r="G577">
        <v>0.43473484430730203</v>
      </c>
      <c r="H577">
        <v>0.41193680844558944</v>
      </c>
      <c r="I577">
        <v>0.37926982381142826</v>
      </c>
      <c r="J577">
        <v>0.37074806707195229</v>
      </c>
      <c r="K577">
        <v>0.35400578890131351</v>
      </c>
      <c r="L577">
        <v>0.33609704231793902</v>
      </c>
      <c r="M577">
        <v>0.32902576153732976</v>
      </c>
      <c r="N577">
        <v>0.31315745975563702</v>
      </c>
    </row>
    <row r="578" spans="1:14">
      <c r="A578">
        <v>26</v>
      </c>
      <c r="B578">
        <v>1.136598204359446</v>
      </c>
      <c r="C578">
        <v>0.85209053251031275</v>
      </c>
      <c r="D578">
        <v>0.70572236460407112</v>
      </c>
      <c r="E578">
        <v>0.57947082408880668</v>
      </c>
      <c r="F578">
        <v>0.49186005662120191</v>
      </c>
      <c r="G578">
        <v>0.45196900022601572</v>
      </c>
      <c r="H578">
        <v>0.428391184663381</v>
      </c>
      <c r="I578">
        <v>0.39456013872582973</v>
      </c>
      <c r="J578">
        <v>0.38430072455736486</v>
      </c>
      <c r="K578">
        <v>0.36877132079691322</v>
      </c>
      <c r="L578">
        <v>0.34987688192150435</v>
      </c>
      <c r="M578">
        <v>0.3402147464970775</v>
      </c>
      <c r="N578">
        <v>0.32454021665130695</v>
      </c>
    </row>
    <row r="579" spans="1:14">
      <c r="A579">
        <v>27</v>
      </c>
      <c r="B579">
        <v>1.1781437801434969</v>
      </c>
      <c r="C579">
        <v>0.88161316012348756</v>
      </c>
      <c r="D579">
        <v>0.72905105957594962</v>
      </c>
      <c r="E579">
        <v>0.59763015579328016</v>
      </c>
      <c r="F579">
        <v>0.51061347197655849</v>
      </c>
      <c r="G579">
        <v>0.47306308506198924</v>
      </c>
      <c r="H579">
        <v>0.44428544369596423</v>
      </c>
      <c r="I579">
        <v>0.41023378452690951</v>
      </c>
      <c r="J579">
        <v>0.39911960070595942</v>
      </c>
      <c r="K579">
        <v>0.38123472045763629</v>
      </c>
      <c r="L579">
        <v>0.36232020826829014</v>
      </c>
      <c r="M579">
        <v>0.35394055225149312</v>
      </c>
      <c r="N579">
        <v>0.33831810252714289</v>
      </c>
    </row>
    <row r="580" spans="1:14">
      <c r="A580">
        <v>28</v>
      </c>
      <c r="B580">
        <v>1.2165560850365846</v>
      </c>
      <c r="C580">
        <v>0.91228368916990643</v>
      </c>
      <c r="D580">
        <v>0.75317486636030928</v>
      </c>
      <c r="E580">
        <v>0.62065470252078292</v>
      </c>
      <c r="F580">
        <v>0.52781340936658694</v>
      </c>
      <c r="G580">
        <v>0.48964350003195101</v>
      </c>
      <c r="H580">
        <v>0.46254744844984019</v>
      </c>
      <c r="I580">
        <v>0.42670421481646859</v>
      </c>
      <c r="J580">
        <v>0.41554829005905347</v>
      </c>
      <c r="K580">
        <v>0.39384362480851376</v>
      </c>
      <c r="L580">
        <v>0.37469514166130047</v>
      </c>
      <c r="M580">
        <v>0.36750852168759263</v>
      </c>
      <c r="N580">
        <v>0.35397960009453211</v>
      </c>
    </row>
    <row r="581" spans="1:14">
      <c r="A581">
        <v>29</v>
      </c>
      <c r="B581">
        <v>1.2567664232459084</v>
      </c>
      <c r="C581">
        <v>0.9474786034853997</v>
      </c>
      <c r="D581">
        <v>0.78118213527001767</v>
      </c>
      <c r="E581">
        <v>0.64059013651912977</v>
      </c>
      <c r="F581">
        <v>0.54713603028567181</v>
      </c>
      <c r="G581">
        <v>0.50574235395188527</v>
      </c>
      <c r="H581">
        <v>0.47740932392858637</v>
      </c>
      <c r="I581">
        <v>0.4442247782339761</v>
      </c>
      <c r="J581">
        <v>0.42932072946551836</v>
      </c>
      <c r="K581">
        <v>0.40736488993509612</v>
      </c>
      <c r="L581">
        <v>0.38918110309356013</v>
      </c>
      <c r="M581">
        <v>0.38143048651658651</v>
      </c>
      <c r="N581">
        <v>0.36535925318109719</v>
      </c>
    </row>
    <row r="582" spans="1:14">
      <c r="A582">
        <v>30</v>
      </c>
      <c r="B582">
        <v>1.2950881370924794</v>
      </c>
      <c r="C582">
        <v>0.98103294346481995</v>
      </c>
      <c r="D582">
        <v>0.80879675872045187</v>
      </c>
      <c r="E582">
        <v>0.66254660677081212</v>
      </c>
      <c r="F582">
        <v>0.56493808397913625</v>
      </c>
      <c r="G582">
        <v>0.52232803807992312</v>
      </c>
      <c r="H582">
        <v>0.49437058360081121</v>
      </c>
      <c r="I582">
        <v>0.46234987951820061</v>
      </c>
      <c r="J582">
        <v>0.44240711798954235</v>
      </c>
      <c r="K582">
        <v>0.42258573474194927</v>
      </c>
      <c r="L582">
        <v>0.40261808853907821</v>
      </c>
      <c r="M582">
        <v>0.3931842016597038</v>
      </c>
      <c r="N582">
        <v>0.37560112955515512</v>
      </c>
    </row>
    <row r="583" spans="1:14">
      <c r="A583">
        <v>31</v>
      </c>
      <c r="B583">
        <v>1.3314300822309129</v>
      </c>
      <c r="C583">
        <v>1.0153929927991978</v>
      </c>
      <c r="D583">
        <v>0.83409745980124583</v>
      </c>
      <c r="E583">
        <v>0.68690777520662216</v>
      </c>
      <c r="F583">
        <v>0.5836695073292999</v>
      </c>
      <c r="G583">
        <v>0.54065887773144361</v>
      </c>
      <c r="H583">
        <v>0.50899724650886924</v>
      </c>
      <c r="I583">
        <v>0.48025081747589349</v>
      </c>
      <c r="J583">
        <v>0.45381035778696388</v>
      </c>
      <c r="K583">
        <v>0.43573390348706509</v>
      </c>
      <c r="L583">
        <v>0.41863193225744411</v>
      </c>
      <c r="M583">
        <v>0.40483865298532518</v>
      </c>
      <c r="N583">
        <v>0.38973776993653164</v>
      </c>
    </row>
    <row r="584" spans="1:14">
      <c r="A584">
        <v>32</v>
      </c>
      <c r="B584">
        <v>1.3718826589412672</v>
      </c>
      <c r="C584">
        <v>1.047253357467989</v>
      </c>
      <c r="D584">
        <v>0.85762916143962009</v>
      </c>
      <c r="E584">
        <v>0.70735720274573577</v>
      </c>
      <c r="F584">
        <v>0.60160973406172236</v>
      </c>
      <c r="G584">
        <v>0.55868504341571601</v>
      </c>
      <c r="H584">
        <v>0.52507515983082209</v>
      </c>
      <c r="I584">
        <v>0.4977309960991203</v>
      </c>
      <c r="J584">
        <v>0.46820731682755579</v>
      </c>
      <c r="K584">
        <v>0.44789327773775289</v>
      </c>
      <c r="L584">
        <v>0.43152425021537555</v>
      </c>
      <c r="M584">
        <v>0.41730164522706659</v>
      </c>
      <c r="N584">
        <v>0.4052734334361352</v>
      </c>
    </row>
    <row r="585" spans="1:14">
      <c r="A585">
        <v>33</v>
      </c>
      <c r="B585">
        <v>1.4048939180487583</v>
      </c>
      <c r="C585">
        <v>1.0861957134369975</v>
      </c>
      <c r="D585">
        <v>0.88218398618542437</v>
      </c>
      <c r="E585">
        <v>0.72849744930984617</v>
      </c>
      <c r="F585">
        <v>0.62435436417628054</v>
      </c>
      <c r="G585">
        <v>0.57754003684291266</v>
      </c>
      <c r="H585">
        <v>0.54297319524571819</v>
      </c>
      <c r="I585">
        <v>0.5128767940650456</v>
      </c>
      <c r="J585">
        <v>0.48062022745129873</v>
      </c>
      <c r="K585">
        <v>0.46017711904440395</v>
      </c>
      <c r="L585">
        <v>0.44684461383330198</v>
      </c>
      <c r="M585">
        <v>0.43032305502358348</v>
      </c>
      <c r="N585">
        <v>0.41732436301098375</v>
      </c>
    </row>
    <row r="586" spans="1:14">
      <c r="A586">
        <v>34</v>
      </c>
      <c r="B586">
        <v>1.4287918060670144</v>
      </c>
      <c r="C586">
        <v>1.1163515917569651</v>
      </c>
      <c r="D586">
        <v>0.90836967624827114</v>
      </c>
      <c r="E586">
        <v>0.74954846501272154</v>
      </c>
      <c r="F586">
        <v>0.64570232904630842</v>
      </c>
      <c r="G586">
        <v>0.59724359037341435</v>
      </c>
      <c r="H586">
        <v>0.56118944138176952</v>
      </c>
      <c r="I586">
        <v>0.52827152610711581</v>
      </c>
      <c r="J586">
        <v>0.49609852828736578</v>
      </c>
      <c r="K586">
        <v>0.4738862683667282</v>
      </c>
      <c r="L586">
        <v>0.46010448251677483</v>
      </c>
      <c r="M586">
        <v>0.44369452054904723</v>
      </c>
      <c r="N586">
        <v>0.42969643032766713</v>
      </c>
    </row>
    <row r="587" spans="1:14">
      <c r="A587">
        <v>35</v>
      </c>
      <c r="B587">
        <v>1.4594415563261496</v>
      </c>
      <c r="C587">
        <v>1.1464420722490551</v>
      </c>
      <c r="D587">
        <v>0.93448271273055994</v>
      </c>
      <c r="E587">
        <v>0.77096997266006184</v>
      </c>
      <c r="F587">
        <v>0.66491098646487412</v>
      </c>
      <c r="G587">
        <v>0.61751521448685232</v>
      </c>
      <c r="H587">
        <v>0.57532375466943009</v>
      </c>
      <c r="I587">
        <v>0.54488126191074482</v>
      </c>
      <c r="J587">
        <v>0.51457839146291917</v>
      </c>
      <c r="K587">
        <v>0.49197712591568266</v>
      </c>
      <c r="L587">
        <v>0.47285778854956861</v>
      </c>
      <c r="M587">
        <v>0.45749499188684251</v>
      </c>
      <c r="N587">
        <v>0.44439836339374583</v>
      </c>
    </row>
    <row r="588" spans="1:14">
      <c r="A588">
        <v>36</v>
      </c>
      <c r="B588">
        <v>1.4862914184075979</v>
      </c>
      <c r="C588">
        <v>1.1801139316493856</v>
      </c>
      <c r="D588">
        <v>0.95948857064467141</v>
      </c>
      <c r="E588">
        <v>0.79233128657636964</v>
      </c>
      <c r="F588">
        <v>0.68171852652120446</v>
      </c>
      <c r="G588">
        <v>0.63271995732189223</v>
      </c>
      <c r="H588">
        <v>0.59021601210087749</v>
      </c>
      <c r="I588">
        <v>0.55875492812247884</v>
      </c>
      <c r="J588">
        <v>0.53046689756746401</v>
      </c>
      <c r="K588">
        <v>0.50650165137916403</v>
      </c>
      <c r="L588">
        <v>0.48691131694528167</v>
      </c>
      <c r="M588">
        <v>0.4723704926585266</v>
      </c>
      <c r="N588">
        <v>0.4581428586700218</v>
      </c>
    </row>
    <row r="589" spans="1:14">
      <c r="A589">
        <v>37</v>
      </c>
      <c r="B589">
        <v>1.5113142276924147</v>
      </c>
      <c r="C589">
        <v>1.209894017277036</v>
      </c>
      <c r="D589">
        <v>0.98406491235877258</v>
      </c>
      <c r="E589">
        <v>0.81401402741228157</v>
      </c>
      <c r="F589">
        <v>0.7008525467076856</v>
      </c>
      <c r="G589">
        <v>0.65084095578844092</v>
      </c>
      <c r="H589">
        <v>0.60404790283547349</v>
      </c>
      <c r="I589">
        <v>0.5734891701375795</v>
      </c>
      <c r="J589">
        <v>0.54790671203138963</v>
      </c>
      <c r="K589">
        <v>0.52002294092797108</v>
      </c>
      <c r="L589">
        <v>0.50194434978582159</v>
      </c>
      <c r="M589">
        <v>0.48586302656871361</v>
      </c>
      <c r="N589">
        <v>0.47132675084913789</v>
      </c>
    </row>
    <row r="590" spans="1:14">
      <c r="A590">
        <v>38</v>
      </c>
      <c r="B590">
        <v>1.5392267450175883</v>
      </c>
      <c r="C590">
        <v>1.2447875226711451</v>
      </c>
      <c r="D590">
        <v>1.0042456357851028</v>
      </c>
      <c r="E590">
        <v>0.83713254442780638</v>
      </c>
      <c r="F590">
        <v>0.71701895235728497</v>
      </c>
      <c r="G590">
        <v>0.66941360834667663</v>
      </c>
      <c r="H590">
        <v>0.62194579639924186</v>
      </c>
      <c r="I590">
        <v>0.5886293617744105</v>
      </c>
      <c r="J590">
        <v>0.56797195079551699</v>
      </c>
      <c r="K590">
        <v>0.53571997236997904</v>
      </c>
      <c r="L590">
        <v>0.51685247122251399</v>
      </c>
      <c r="M590">
        <v>0.49843446584883244</v>
      </c>
      <c r="N590">
        <v>0.48469549874336337</v>
      </c>
    </row>
    <row r="591" spans="1:14">
      <c r="A591">
        <v>39</v>
      </c>
      <c r="B591">
        <v>1.5664697699112207</v>
      </c>
      <c r="C591">
        <v>1.2742503174414708</v>
      </c>
      <c r="D591">
        <v>1.0245108054379912</v>
      </c>
      <c r="E591">
        <v>0.85778919898020245</v>
      </c>
      <c r="F591">
        <v>0.73734235461297537</v>
      </c>
      <c r="G591">
        <v>0.68425347979337214</v>
      </c>
      <c r="H591">
        <v>0.64139162573832431</v>
      </c>
      <c r="I591">
        <v>0.60504023873593216</v>
      </c>
      <c r="J591">
        <v>0.58607509982106354</v>
      </c>
      <c r="K591">
        <v>0.54943148859874213</v>
      </c>
      <c r="L591">
        <v>0.53343940884746921</v>
      </c>
      <c r="M591">
        <v>0.5138575220685504</v>
      </c>
      <c r="N591">
        <v>0.49974269648568992</v>
      </c>
    </row>
    <row r="592" spans="1:14">
      <c r="A592">
        <v>40</v>
      </c>
      <c r="B592">
        <v>1.6052185316652121</v>
      </c>
      <c r="C592">
        <v>1.3046311599093041</v>
      </c>
      <c r="D592">
        <v>1.0483569084587163</v>
      </c>
      <c r="E592">
        <v>0.88478688323658883</v>
      </c>
      <c r="F592">
        <v>0.75630865938528036</v>
      </c>
      <c r="G592">
        <v>0.70249441827431669</v>
      </c>
      <c r="H592">
        <v>0.66123300759988179</v>
      </c>
      <c r="I592">
        <v>0.61959129530039325</v>
      </c>
      <c r="J592">
        <v>0.60108623343604783</v>
      </c>
      <c r="K592">
        <v>0.56778156163518823</v>
      </c>
      <c r="L592">
        <v>0.54734900576953027</v>
      </c>
      <c r="M592">
        <v>0.52650812869280728</v>
      </c>
      <c r="N592">
        <v>0.51443288595133385</v>
      </c>
    </row>
    <row r="593" spans="1:14">
      <c r="A593">
        <v>41</v>
      </c>
      <c r="B593">
        <v>1.6354608948605911</v>
      </c>
      <c r="C593">
        <v>1.3370157608482618</v>
      </c>
      <c r="D593">
        <v>1.0721082968039877</v>
      </c>
      <c r="E593">
        <v>0.90305702731107207</v>
      </c>
      <c r="F593">
        <v>0.77781384193530023</v>
      </c>
      <c r="G593">
        <v>0.72048819313509016</v>
      </c>
      <c r="H593">
        <v>0.67760348810530546</v>
      </c>
      <c r="I593">
        <v>0.63527447845914775</v>
      </c>
      <c r="J593">
        <v>0.61772104491680579</v>
      </c>
      <c r="K593">
        <v>0.58221822750577568</v>
      </c>
      <c r="L593">
        <v>0.56363437914246051</v>
      </c>
      <c r="M593">
        <v>0.53886967588614931</v>
      </c>
      <c r="N593">
        <v>0.5276027066074036</v>
      </c>
    </row>
    <row r="594" spans="1:14">
      <c r="A594">
        <v>42</v>
      </c>
      <c r="B594">
        <v>1.6701511170385608</v>
      </c>
      <c r="C594">
        <v>1.3688528992049296</v>
      </c>
      <c r="D594">
        <v>1.1001495972900086</v>
      </c>
      <c r="E594">
        <v>0.92055237371972432</v>
      </c>
      <c r="F594">
        <v>0.79885180954574686</v>
      </c>
      <c r="G594">
        <v>0.74083950351636707</v>
      </c>
      <c r="H594">
        <v>0.69197864310267931</v>
      </c>
      <c r="I594">
        <v>0.65465758913357597</v>
      </c>
      <c r="J594">
        <v>0.63308795102107673</v>
      </c>
      <c r="K594">
        <v>0.59656193149457915</v>
      </c>
      <c r="L594">
        <v>0.57689332091496848</v>
      </c>
      <c r="M594">
        <v>0.55329557127815887</v>
      </c>
      <c r="N594">
        <v>0.54493512866310212</v>
      </c>
    </row>
    <row r="595" spans="1:14">
      <c r="A595">
        <v>43</v>
      </c>
      <c r="B595">
        <v>1.7074367538452186</v>
      </c>
      <c r="C595">
        <v>1.4051240149384281</v>
      </c>
      <c r="D595">
        <v>1.124408595678716</v>
      </c>
      <c r="E595">
        <v>0.94042297337762726</v>
      </c>
      <c r="F595">
        <v>0.81919383241299393</v>
      </c>
      <c r="G595">
        <v>0.7575530910972601</v>
      </c>
      <c r="H595">
        <v>0.71138995976105912</v>
      </c>
      <c r="I595">
        <v>0.67151606499814376</v>
      </c>
      <c r="J595">
        <v>0.64558840826307984</v>
      </c>
      <c r="K595">
        <v>0.60956603750836402</v>
      </c>
      <c r="L595">
        <v>0.59227171740536289</v>
      </c>
      <c r="M595">
        <v>0.56632060763261904</v>
      </c>
      <c r="N595">
        <v>0.55814443919441947</v>
      </c>
    </row>
    <row r="596" spans="1:14">
      <c r="A596">
        <v>44</v>
      </c>
      <c r="B596">
        <v>1.7449456742818281</v>
      </c>
      <c r="C596">
        <v>1.4389728393737524</v>
      </c>
      <c r="D596">
        <v>1.1490770713722611</v>
      </c>
      <c r="E596">
        <v>0.95630595226439485</v>
      </c>
      <c r="F596">
        <v>0.83608214238701795</v>
      </c>
      <c r="G596">
        <v>0.77788018802622982</v>
      </c>
      <c r="H596">
        <v>0.72922157211761807</v>
      </c>
      <c r="I596">
        <v>0.68545997039986162</v>
      </c>
      <c r="J596">
        <v>0.66004038968651768</v>
      </c>
      <c r="K596">
        <v>0.62515409185775939</v>
      </c>
      <c r="L596">
        <v>0.60731517272980273</v>
      </c>
      <c r="M596">
        <v>0.58074355725456162</v>
      </c>
      <c r="N596">
        <v>0.57286350477720838</v>
      </c>
    </row>
    <row r="597" spans="1:14">
      <c r="A597">
        <v>45</v>
      </c>
      <c r="B597">
        <v>1.7861198223094945</v>
      </c>
      <c r="C597">
        <v>1.4697298838534429</v>
      </c>
      <c r="D597">
        <v>1.1737298672838685</v>
      </c>
      <c r="E597">
        <v>0.97487476175037369</v>
      </c>
      <c r="F597">
        <v>0.85483044455743595</v>
      </c>
      <c r="G597">
        <v>0.79617565349725572</v>
      </c>
      <c r="H597">
        <v>0.74704257438850252</v>
      </c>
      <c r="I597">
        <v>0.70060218937064667</v>
      </c>
      <c r="J597">
        <v>0.67509346088963129</v>
      </c>
      <c r="K597">
        <v>0.64087446127608505</v>
      </c>
      <c r="L597">
        <v>0.62109870795956112</v>
      </c>
      <c r="M597">
        <v>0.59795649770544612</v>
      </c>
      <c r="N597">
        <v>0.58747469754122728</v>
      </c>
    </row>
    <row r="598" spans="1:14">
      <c r="A598">
        <v>46</v>
      </c>
      <c r="B598">
        <v>1.8212697461310476</v>
      </c>
      <c r="C598">
        <v>1.4993334721429505</v>
      </c>
      <c r="D598">
        <v>1.1945298042624506</v>
      </c>
      <c r="E598">
        <v>0.99589743929909691</v>
      </c>
      <c r="F598">
        <v>0.87344337394265192</v>
      </c>
      <c r="G598">
        <v>0.81266521084313803</v>
      </c>
      <c r="H598">
        <v>0.76247195566295201</v>
      </c>
      <c r="I598">
        <v>0.72044478355908792</v>
      </c>
      <c r="J598">
        <v>0.68981778689072382</v>
      </c>
      <c r="K598">
        <v>0.65684073876570714</v>
      </c>
      <c r="L598">
        <v>0.63557702411161143</v>
      </c>
      <c r="M598">
        <v>0.61321869522385786</v>
      </c>
      <c r="N598">
        <v>0.60181362697281182</v>
      </c>
    </row>
    <row r="599" spans="1:14">
      <c r="A599">
        <v>47</v>
      </c>
      <c r="B599">
        <v>1.8565379566764904</v>
      </c>
      <c r="C599">
        <v>1.5283785564483816</v>
      </c>
      <c r="D599">
        <v>1.2175118728878456</v>
      </c>
      <c r="E599">
        <v>1.0135059289276205</v>
      </c>
      <c r="F599">
        <v>0.89373757244884455</v>
      </c>
      <c r="G599">
        <v>0.82833224323174104</v>
      </c>
      <c r="H599">
        <v>0.77965766325182972</v>
      </c>
      <c r="I599">
        <v>0.73709410164786693</v>
      </c>
      <c r="J599">
        <v>0.70649615262068099</v>
      </c>
      <c r="K599">
        <v>0.67429011479620105</v>
      </c>
      <c r="L599">
        <v>0.65330306789955905</v>
      </c>
      <c r="M599">
        <v>0.62642106803189179</v>
      </c>
      <c r="N599">
        <v>0.61326112989826864</v>
      </c>
    </row>
    <row r="600" spans="1:14">
      <c r="A600">
        <v>48</v>
      </c>
      <c r="B600">
        <v>1.8948200883737929</v>
      </c>
      <c r="C600">
        <v>1.5609584235018552</v>
      </c>
      <c r="D600">
        <v>1.2405980618385977</v>
      </c>
      <c r="E600">
        <v>1.0308554727697841</v>
      </c>
      <c r="F600">
        <v>0.91406972186699154</v>
      </c>
      <c r="G600">
        <v>0.84594231104851714</v>
      </c>
      <c r="H600">
        <v>0.79513471073627739</v>
      </c>
      <c r="I600">
        <v>0.7529123101695987</v>
      </c>
      <c r="J600">
        <v>0.72307172271990838</v>
      </c>
      <c r="K600">
        <v>0.687969677901068</v>
      </c>
      <c r="L600">
        <v>0.66774878312074293</v>
      </c>
      <c r="M600">
        <v>0.64172600636559807</v>
      </c>
      <c r="N600">
        <v>0.62628353066075348</v>
      </c>
    </row>
    <row r="601" spans="1:14">
      <c r="A601">
        <v>49</v>
      </c>
      <c r="B601">
        <v>1.9370861569456785</v>
      </c>
      <c r="C601">
        <v>1.5936655959627188</v>
      </c>
      <c r="D601">
        <v>1.27453317353224</v>
      </c>
      <c r="E601">
        <v>1.051299288956792</v>
      </c>
      <c r="F601">
        <v>0.93065258926894368</v>
      </c>
      <c r="G601">
        <v>0.86368980673760731</v>
      </c>
      <c r="H601">
        <v>0.81012841991963747</v>
      </c>
      <c r="I601">
        <v>0.76874684864771092</v>
      </c>
      <c r="J601">
        <v>0.73622290077251495</v>
      </c>
      <c r="K601">
        <v>0.70168339027307303</v>
      </c>
      <c r="L601">
        <v>0.68112202206862005</v>
      </c>
      <c r="M601">
        <v>0.65537921002083577</v>
      </c>
      <c r="N601">
        <v>0.63797339078943516</v>
      </c>
    </row>
    <row r="602" spans="1:14">
      <c r="A602">
        <v>50</v>
      </c>
      <c r="B602">
        <v>1.9866934915540249</v>
      </c>
      <c r="C602">
        <v>1.6259480615926076</v>
      </c>
      <c r="D602">
        <v>1.2964715072942408</v>
      </c>
      <c r="E602">
        <v>1.0718003321055578</v>
      </c>
      <c r="F602">
        <v>0.95234131153347734</v>
      </c>
      <c r="G602">
        <v>0.88278564262606363</v>
      </c>
      <c r="H602">
        <v>0.82637532425679749</v>
      </c>
      <c r="I602">
        <v>0.78817401558165479</v>
      </c>
      <c r="J602">
        <v>0.7543048775153629</v>
      </c>
      <c r="K602">
        <v>0.7174089643251369</v>
      </c>
      <c r="L602">
        <v>0.69677078935534986</v>
      </c>
      <c r="M602">
        <v>0.67031115510956152</v>
      </c>
      <c r="N602">
        <v>0.65160044900053116</v>
      </c>
    </row>
    <row r="603" spans="1:14">
      <c r="A603">
        <v>51</v>
      </c>
      <c r="B603">
        <v>2.0306642174241833</v>
      </c>
      <c r="C603">
        <v>1.6633084964779261</v>
      </c>
      <c r="D603">
        <v>1.3286080869721486</v>
      </c>
      <c r="E603">
        <v>1.0902979262025241</v>
      </c>
      <c r="F603">
        <v>0.9727170432363339</v>
      </c>
      <c r="G603">
        <v>0.89821619259339425</v>
      </c>
      <c r="H603">
        <v>0.84537545478912524</v>
      </c>
      <c r="I603">
        <v>0.80477314606747496</v>
      </c>
      <c r="J603">
        <v>0.76901650221474238</v>
      </c>
      <c r="K603">
        <v>0.73391313234495525</v>
      </c>
      <c r="L603">
        <v>0.71247775092322296</v>
      </c>
      <c r="M603">
        <v>0.68461928035523556</v>
      </c>
      <c r="N603">
        <v>0.66618881385179307</v>
      </c>
    </row>
    <row r="604" spans="1:14">
      <c r="A604">
        <v>52</v>
      </c>
      <c r="B604">
        <v>2.076295584662784</v>
      </c>
      <c r="C604">
        <v>1.69633028419506</v>
      </c>
      <c r="D604">
        <v>1.3546272956987719</v>
      </c>
      <c r="E604">
        <v>1.1142532471557676</v>
      </c>
      <c r="F604">
        <v>0.99026597315465015</v>
      </c>
      <c r="G604">
        <v>0.91362894620207769</v>
      </c>
      <c r="H604">
        <v>0.8618029498670321</v>
      </c>
      <c r="I604">
        <v>0.8225803678694561</v>
      </c>
      <c r="J604">
        <v>0.78282202382588828</v>
      </c>
      <c r="K604">
        <v>0.74759899647091732</v>
      </c>
      <c r="L604">
        <v>0.72579249839808879</v>
      </c>
      <c r="M604">
        <v>0.6994889297039375</v>
      </c>
      <c r="N604">
        <v>0.67992943008971896</v>
      </c>
    </row>
    <row r="605" spans="1:14">
      <c r="A605">
        <v>53</v>
      </c>
      <c r="B605">
        <v>2.1175132809962847</v>
      </c>
      <c r="C605">
        <v>1.7279487970747995</v>
      </c>
      <c r="D605">
        <v>1.3756005816753571</v>
      </c>
      <c r="E605">
        <v>1.1368832552968806</v>
      </c>
      <c r="F605">
        <v>1.0108610238667266</v>
      </c>
      <c r="G605">
        <v>0.9331674027931669</v>
      </c>
      <c r="H605">
        <v>0.88230133655124376</v>
      </c>
      <c r="I605">
        <v>0.84000078678121692</v>
      </c>
      <c r="J605">
        <v>0.80059689720508853</v>
      </c>
      <c r="K605">
        <v>0.7640763413439986</v>
      </c>
      <c r="L605">
        <v>0.74126469161559871</v>
      </c>
      <c r="M605">
        <v>0.71514808127207985</v>
      </c>
      <c r="N605">
        <v>0.692935869523577</v>
      </c>
    </row>
    <row r="606" spans="1:14">
      <c r="A606">
        <v>54</v>
      </c>
      <c r="B606">
        <v>2.1635479320966109</v>
      </c>
      <c r="C606">
        <v>1.7561494502904083</v>
      </c>
      <c r="D606">
        <v>1.3988158580364463</v>
      </c>
      <c r="E606">
        <v>1.1593116204296603</v>
      </c>
      <c r="F606">
        <v>1.034428410521107</v>
      </c>
      <c r="G606">
        <v>0.94972185294311551</v>
      </c>
      <c r="H606">
        <v>0.89805979688926474</v>
      </c>
      <c r="I606">
        <v>0.85759161351721058</v>
      </c>
      <c r="J606">
        <v>0.81682429620465946</v>
      </c>
      <c r="K606">
        <v>0.78139163441824744</v>
      </c>
      <c r="L606">
        <v>0.75789198288921567</v>
      </c>
      <c r="M606">
        <v>0.73168823810636452</v>
      </c>
      <c r="N606">
        <v>0.70868521063777834</v>
      </c>
    </row>
    <row r="607" spans="1:14">
      <c r="A607">
        <v>55</v>
      </c>
      <c r="B607">
        <v>2.2079324021369846</v>
      </c>
      <c r="C607">
        <v>1.7879366665043896</v>
      </c>
      <c r="D607">
        <v>1.4252509746711874</v>
      </c>
      <c r="E607">
        <v>1.1804538146538111</v>
      </c>
      <c r="F607">
        <v>1.0546877573036504</v>
      </c>
      <c r="G607">
        <v>0.96954025808022948</v>
      </c>
      <c r="H607">
        <v>0.91544854837819978</v>
      </c>
      <c r="I607">
        <v>0.87434377670525532</v>
      </c>
      <c r="J607">
        <v>0.83524647994761381</v>
      </c>
      <c r="K607">
        <v>0.79503046496815166</v>
      </c>
      <c r="L607">
        <v>0.77482507648094101</v>
      </c>
      <c r="M607">
        <v>0.74956719090942414</v>
      </c>
      <c r="N607">
        <v>0.72426695913548667</v>
      </c>
    </row>
    <row r="608" spans="1:14">
      <c r="A608">
        <v>56</v>
      </c>
      <c r="B608">
        <v>2.247504483300613</v>
      </c>
      <c r="C608">
        <v>1.8222376238091762</v>
      </c>
      <c r="D608">
        <v>1.4474025762408838</v>
      </c>
      <c r="E608">
        <v>1.2026901217530703</v>
      </c>
      <c r="F608">
        <v>1.07718863759081</v>
      </c>
      <c r="G608">
        <v>0.99399272554765483</v>
      </c>
      <c r="H608">
        <v>0.93320527792407582</v>
      </c>
      <c r="I608">
        <v>0.89205562505399483</v>
      </c>
      <c r="J608">
        <v>0.85315001374669031</v>
      </c>
      <c r="K608">
        <v>0.81204421653936398</v>
      </c>
      <c r="L608">
        <v>0.79386225338668481</v>
      </c>
      <c r="M608">
        <v>0.76424701265611139</v>
      </c>
      <c r="N608">
        <v>0.73733304844253844</v>
      </c>
    </row>
    <row r="609" spans="1:14">
      <c r="A609">
        <v>57</v>
      </c>
      <c r="B609">
        <v>2.2921708124580551</v>
      </c>
      <c r="C609">
        <v>1.8571100725404044</v>
      </c>
      <c r="D609">
        <v>1.4735460993622391</v>
      </c>
      <c r="E609">
        <v>1.2218975067978439</v>
      </c>
      <c r="F609">
        <v>1.0996872551048456</v>
      </c>
      <c r="G609">
        <v>1.014959208890776</v>
      </c>
      <c r="H609">
        <v>0.95234017153345008</v>
      </c>
      <c r="I609">
        <v>0.90669450606253177</v>
      </c>
      <c r="J609">
        <v>0.86963852544124043</v>
      </c>
      <c r="K609">
        <v>0.83096522194730715</v>
      </c>
      <c r="L609">
        <v>0.81034760430940267</v>
      </c>
      <c r="M609">
        <v>0.77890806562551829</v>
      </c>
      <c r="N609">
        <v>0.75187040260438698</v>
      </c>
    </row>
    <row r="610" spans="1:14">
      <c r="A610">
        <v>58</v>
      </c>
      <c r="B610">
        <v>2.3369717660789924</v>
      </c>
      <c r="C610">
        <v>1.893864884662861</v>
      </c>
      <c r="D610">
        <v>1.4968115173185916</v>
      </c>
      <c r="E610">
        <v>1.2469592287336004</v>
      </c>
      <c r="F610">
        <v>1.1179492159490492</v>
      </c>
      <c r="G610">
        <v>1.0354513928373761</v>
      </c>
      <c r="H610">
        <v>0.97197904889111308</v>
      </c>
      <c r="I610">
        <v>0.92169676571210024</v>
      </c>
      <c r="J610">
        <v>0.88466427295509265</v>
      </c>
      <c r="K610">
        <v>0.85045471531715799</v>
      </c>
      <c r="L610">
        <v>0.82603441832257385</v>
      </c>
      <c r="M610">
        <v>0.79421134395539639</v>
      </c>
      <c r="N610">
        <v>0.76516589260683165</v>
      </c>
    </row>
    <row r="611" spans="1:14">
      <c r="A611">
        <v>59</v>
      </c>
      <c r="B611">
        <v>2.3866439473269256</v>
      </c>
      <c r="C611">
        <v>1.9183526693446655</v>
      </c>
      <c r="D611">
        <v>1.526519016144146</v>
      </c>
      <c r="E611">
        <v>1.2707188947029557</v>
      </c>
      <c r="F611">
        <v>1.1405077130876942</v>
      </c>
      <c r="G611">
        <v>1.0579677477700109</v>
      </c>
      <c r="H611">
        <v>0.98936037418768974</v>
      </c>
      <c r="I611">
        <v>0.93841470114373315</v>
      </c>
      <c r="J611">
        <v>0.90346593622618521</v>
      </c>
      <c r="K611">
        <v>0.86863189033093002</v>
      </c>
      <c r="L611">
        <v>0.84668950146739785</v>
      </c>
      <c r="M611">
        <v>0.81019629507121049</v>
      </c>
      <c r="N611">
        <v>0.78219148382778325</v>
      </c>
    </row>
    <row r="612" spans="1:14">
      <c r="A612">
        <v>60</v>
      </c>
      <c r="B612">
        <v>2.4295426688663255</v>
      </c>
      <c r="C612">
        <v>1.9538475604927372</v>
      </c>
      <c r="D612">
        <v>1.5504132849353329</v>
      </c>
      <c r="E612">
        <v>1.2941487661216051</v>
      </c>
      <c r="F612">
        <v>1.1627955968557915</v>
      </c>
      <c r="G612">
        <v>1.0764052768081287</v>
      </c>
      <c r="H612">
        <v>1.0094282137315944</v>
      </c>
      <c r="I612">
        <v>0.95618562150851538</v>
      </c>
      <c r="J612">
        <v>0.92064222916093419</v>
      </c>
      <c r="K612">
        <v>0.88482601428081908</v>
      </c>
      <c r="L612">
        <v>0.8655544987771564</v>
      </c>
      <c r="M612">
        <v>0.82412410124517788</v>
      </c>
      <c r="N612">
        <v>0.79910714424848273</v>
      </c>
    </row>
    <row r="613" spans="1:14">
      <c r="A613">
        <v>61</v>
      </c>
      <c r="B613">
        <v>2.474610045361322</v>
      </c>
      <c r="C613">
        <v>1.9823621477501625</v>
      </c>
      <c r="D613">
        <v>1.5770295878612393</v>
      </c>
      <c r="E613">
        <v>1.3173417805632326</v>
      </c>
      <c r="F613">
        <v>1.1859134236354616</v>
      </c>
      <c r="G613">
        <v>1.0977201465090518</v>
      </c>
      <c r="H613">
        <v>1.0278114783900261</v>
      </c>
      <c r="I613">
        <v>0.97343417366570106</v>
      </c>
      <c r="J613">
        <v>0.93395864726668876</v>
      </c>
      <c r="K613">
        <v>0.90308736902965769</v>
      </c>
      <c r="L613">
        <v>0.87915129489117216</v>
      </c>
      <c r="M613">
        <v>0.8432705703890182</v>
      </c>
      <c r="N613">
        <v>0.81488423596875004</v>
      </c>
    </row>
    <row r="614" spans="1:14">
      <c r="A614">
        <v>62</v>
      </c>
      <c r="B614">
        <v>2.5212818314074852</v>
      </c>
      <c r="C614">
        <v>2.0143994759659449</v>
      </c>
      <c r="D614">
        <v>1.6011183584807203</v>
      </c>
      <c r="E614">
        <v>1.3401780230536255</v>
      </c>
      <c r="F614">
        <v>1.2086469002832687</v>
      </c>
      <c r="G614">
        <v>1.1210236234607613</v>
      </c>
      <c r="H614">
        <v>1.0477954396291977</v>
      </c>
      <c r="I614">
        <v>0.99143187693966262</v>
      </c>
      <c r="J614">
        <v>0.95273320276427143</v>
      </c>
      <c r="K614">
        <v>0.91810599707473894</v>
      </c>
      <c r="L614">
        <v>0.89350309921175519</v>
      </c>
      <c r="M614">
        <v>0.85897852787221707</v>
      </c>
      <c r="N614">
        <v>0.83197458219876541</v>
      </c>
    </row>
    <row r="615" spans="1:14">
      <c r="A615">
        <v>63</v>
      </c>
      <c r="B615">
        <v>2.5799338888787489</v>
      </c>
      <c r="C615">
        <v>2.0448170691640843</v>
      </c>
      <c r="D615">
        <v>1.6225256361644851</v>
      </c>
      <c r="E615">
        <v>1.3656831413211723</v>
      </c>
      <c r="F615">
        <v>1.2323482099742105</v>
      </c>
      <c r="G615">
        <v>1.1383787853101888</v>
      </c>
      <c r="H615">
        <v>1.0641550442171308</v>
      </c>
      <c r="I615">
        <v>1.010530957617044</v>
      </c>
      <c r="J615">
        <v>0.96699794490174895</v>
      </c>
      <c r="K615">
        <v>0.93133436176541862</v>
      </c>
      <c r="L615">
        <v>0.91093988672003867</v>
      </c>
      <c r="M615">
        <v>0.87401695809150803</v>
      </c>
      <c r="N615">
        <v>0.84678302821321738</v>
      </c>
    </row>
    <row r="616" spans="1:14">
      <c r="A616">
        <v>64</v>
      </c>
      <c r="B616">
        <v>2.6266068059920045</v>
      </c>
      <c r="C616">
        <v>2.0824229554818148</v>
      </c>
      <c r="D616">
        <v>1.6424416552391419</v>
      </c>
      <c r="E616">
        <v>1.3888296152873316</v>
      </c>
      <c r="F616">
        <v>1.2547951488717795</v>
      </c>
      <c r="G616">
        <v>1.1614690473881422</v>
      </c>
      <c r="H616">
        <v>1.0830410851530186</v>
      </c>
      <c r="I616">
        <v>1.0256059884663058</v>
      </c>
      <c r="J616">
        <v>0.98373410251587057</v>
      </c>
      <c r="K616">
        <v>0.95214089237935218</v>
      </c>
      <c r="L616">
        <v>0.92680703504243045</v>
      </c>
      <c r="M616">
        <v>0.88673148966451443</v>
      </c>
      <c r="N616">
        <v>0.86376808394057436</v>
      </c>
    </row>
    <row r="617" spans="1:14">
      <c r="A617">
        <v>65</v>
      </c>
      <c r="B617">
        <v>2.6768874822621989</v>
      </c>
      <c r="C617">
        <v>2.1152019339732711</v>
      </c>
      <c r="D617">
        <v>1.6639536776341801</v>
      </c>
      <c r="E617">
        <v>1.4142843346017746</v>
      </c>
      <c r="F617">
        <v>1.2785141191209535</v>
      </c>
      <c r="G617">
        <v>1.1841397589153826</v>
      </c>
      <c r="H617">
        <v>1.1044240943875216</v>
      </c>
      <c r="I617">
        <v>1.0450704361711578</v>
      </c>
      <c r="J617">
        <v>1.0021543615531732</v>
      </c>
      <c r="K617">
        <v>0.97005185106165204</v>
      </c>
      <c r="L617">
        <v>0.94532364198716357</v>
      </c>
      <c r="M617">
        <v>0.90135052656055503</v>
      </c>
      <c r="N617">
        <v>0.88376856798133208</v>
      </c>
    </row>
    <row r="618" spans="1:14">
      <c r="A618">
        <v>66</v>
      </c>
      <c r="B618">
        <v>2.7326979565608234</v>
      </c>
      <c r="C618">
        <v>2.1463642559236913</v>
      </c>
      <c r="D618">
        <v>1.6892508097811998</v>
      </c>
      <c r="E618">
        <v>1.436241194541628</v>
      </c>
      <c r="F618">
        <v>1.3034587273463858</v>
      </c>
      <c r="G618">
        <v>1.2024504813883343</v>
      </c>
      <c r="H618">
        <v>1.1225818056368295</v>
      </c>
      <c r="I618">
        <v>1.0645624271971217</v>
      </c>
      <c r="J618">
        <v>1.0199941837637612</v>
      </c>
      <c r="K618">
        <v>0.98905591117727587</v>
      </c>
      <c r="L618">
        <v>0.96071579603862789</v>
      </c>
      <c r="M618">
        <v>0.91974042365837105</v>
      </c>
      <c r="N618">
        <v>0.90144370491634884</v>
      </c>
    </row>
    <row r="619" spans="1:14">
      <c r="A619">
        <v>67</v>
      </c>
      <c r="B619">
        <v>2.779530661924694</v>
      </c>
      <c r="C619">
        <v>2.1847910764926084</v>
      </c>
      <c r="D619">
        <v>1.71363726043489</v>
      </c>
      <c r="E619">
        <v>1.464334731122038</v>
      </c>
      <c r="F619">
        <v>1.3268390938264423</v>
      </c>
      <c r="G619">
        <v>1.2195256857918597</v>
      </c>
      <c r="H619">
        <v>1.1393330566702806</v>
      </c>
      <c r="I619">
        <v>1.0869104532168858</v>
      </c>
      <c r="J619">
        <v>1.0378847066977634</v>
      </c>
      <c r="K619">
        <v>1.0081377790394042</v>
      </c>
      <c r="L619">
        <v>0.97718085678301758</v>
      </c>
      <c r="M619">
        <v>0.93623718409934487</v>
      </c>
      <c r="N619">
        <v>0.9160870653141755</v>
      </c>
    </row>
    <row r="620" spans="1:14">
      <c r="A620">
        <v>68</v>
      </c>
      <c r="B620">
        <v>2.8284973402722855</v>
      </c>
      <c r="C620">
        <v>2.2187409448277844</v>
      </c>
      <c r="D620">
        <v>1.7362162986859042</v>
      </c>
      <c r="E620">
        <v>1.4894870053606057</v>
      </c>
      <c r="F620">
        <v>1.3523609335117088</v>
      </c>
      <c r="G620">
        <v>1.2412884621607767</v>
      </c>
      <c r="H620">
        <v>1.1578697989975839</v>
      </c>
      <c r="I620">
        <v>1.1090422179592441</v>
      </c>
      <c r="J620">
        <v>1.0608651450044526</v>
      </c>
      <c r="K620">
        <v>1.0249167833356787</v>
      </c>
      <c r="L620">
        <v>0.99634687105540909</v>
      </c>
      <c r="M620">
        <v>0.95479070435236402</v>
      </c>
      <c r="N620">
        <v>0.92952671275447862</v>
      </c>
    </row>
    <row r="621" spans="1:14">
      <c r="A621">
        <v>69</v>
      </c>
      <c r="B621">
        <v>2.8841629737848677</v>
      </c>
      <c r="C621">
        <v>2.2566071805220194</v>
      </c>
      <c r="D621">
        <v>1.7633772667089564</v>
      </c>
      <c r="E621">
        <v>1.5175164851340428</v>
      </c>
      <c r="F621">
        <v>1.3755236345121671</v>
      </c>
      <c r="G621">
        <v>1.2657261959135457</v>
      </c>
      <c r="H621">
        <v>1.1809870790114334</v>
      </c>
      <c r="I621">
        <v>1.1252836473353347</v>
      </c>
      <c r="J621">
        <v>1.0803181850001491</v>
      </c>
      <c r="K621">
        <v>1.0406669292377875</v>
      </c>
      <c r="L621">
        <v>1.0152142219294067</v>
      </c>
      <c r="M621">
        <v>0.97177227930494459</v>
      </c>
      <c r="N621">
        <v>0.94720688282362708</v>
      </c>
    </row>
    <row r="622" spans="1:14">
      <c r="A622">
        <v>70</v>
      </c>
      <c r="B622">
        <v>2.9372904906731385</v>
      </c>
      <c r="C622">
        <v>2.2915479100376119</v>
      </c>
      <c r="D622">
        <v>1.7898506536897418</v>
      </c>
      <c r="E622">
        <v>1.5464335485245146</v>
      </c>
      <c r="F622">
        <v>1.4018971718952864</v>
      </c>
      <c r="G622">
        <v>1.2855865898923939</v>
      </c>
      <c r="H622">
        <v>1.201345393127442</v>
      </c>
      <c r="I622">
        <v>1.141642245799749</v>
      </c>
      <c r="J622">
        <v>1.0977518512997708</v>
      </c>
      <c r="K622">
        <v>1.0585147916344071</v>
      </c>
      <c r="L622">
        <v>1.031961981671448</v>
      </c>
      <c r="M622">
        <v>0.99064354113238995</v>
      </c>
      <c r="N622">
        <v>0.96617015702212194</v>
      </c>
    </row>
    <row r="623" spans="1:14">
      <c r="A623">
        <v>71</v>
      </c>
      <c r="B623">
        <v>2.9888662254277705</v>
      </c>
      <c r="C623">
        <v>2.3299751068263967</v>
      </c>
      <c r="D623">
        <v>1.8138542166671234</v>
      </c>
      <c r="E623">
        <v>1.5688748949270201</v>
      </c>
      <c r="F623">
        <v>1.4253606871353366</v>
      </c>
      <c r="G623">
        <v>1.30909821498404</v>
      </c>
      <c r="H623">
        <v>1.2195641683860545</v>
      </c>
      <c r="I623">
        <v>1.162547698266085</v>
      </c>
      <c r="J623">
        <v>1.1197553620450122</v>
      </c>
      <c r="K623">
        <v>1.0796974331055753</v>
      </c>
      <c r="L623">
        <v>1.0519964970324884</v>
      </c>
      <c r="M623">
        <v>1.0139863155074651</v>
      </c>
      <c r="N623">
        <v>0.98534247877373016</v>
      </c>
    </row>
    <row r="624" spans="1:14">
      <c r="A624">
        <v>72</v>
      </c>
      <c r="B624">
        <v>3.0381985000339213</v>
      </c>
      <c r="C624">
        <v>2.3660608957945506</v>
      </c>
      <c r="D624">
        <v>1.8351821034960718</v>
      </c>
      <c r="E624">
        <v>1.5953757441016072</v>
      </c>
      <c r="F624">
        <v>1.4498918680977568</v>
      </c>
      <c r="G624">
        <v>1.3305294832650114</v>
      </c>
      <c r="H624">
        <v>1.2388079583629423</v>
      </c>
      <c r="I624">
        <v>1.1856516109097219</v>
      </c>
      <c r="J624">
        <v>1.139180312954343</v>
      </c>
      <c r="K624">
        <v>1.1022999140078444</v>
      </c>
      <c r="L624">
        <v>1.070965336298217</v>
      </c>
      <c r="M624">
        <v>1.0311117068942721</v>
      </c>
      <c r="N624">
        <v>1.0056299725269118</v>
      </c>
    </row>
    <row r="625" spans="1:14">
      <c r="A625">
        <v>73</v>
      </c>
      <c r="B625">
        <v>3.1005675533555035</v>
      </c>
      <c r="C625">
        <v>2.4064405611951099</v>
      </c>
      <c r="D625">
        <v>1.8552091066255425</v>
      </c>
      <c r="E625">
        <v>1.6262091579046878</v>
      </c>
      <c r="F625">
        <v>1.4695073449104648</v>
      </c>
      <c r="G625">
        <v>1.3553638226868339</v>
      </c>
      <c r="H625">
        <v>1.2628976046487637</v>
      </c>
      <c r="I625">
        <v>1.2080730856670918</v>
      </c>
      <c r="J625">
        <v>1.1619373888832625</v>
      </c>
      <c r="K625">
        <v>1.1199576048526687</v>
      </c>
      <c r="L625">
        <v>1.0892683109961201</v>
      </c>
      <c r="M625">
        <v>1.0496315118394768</v>
      </c>
      <c r="N625">
        <v>1.0188096208461377</v>
      </c>
    </row>
    <row r="626" spans="1:14">
      <c r="A626">
        <v>74</v>
      </c>
      <c r="B626">
        <v>3.1529520639540642</v>
      </c>
      <c r="C626">
        <v>2.4440373216032416</v>
      </c>
      <c r="D626">
        <v>1.8810961762432106</v>
      </c>
      <c r="E626">
        <v>1.6598204998614241</v>
      </c>
      <c r="F626">
        <v>1.499861322655514</v>
      </c>
      <c r="G626">
        <v>1.3796217968610436</v>
      </c>
      <c r="H626">
        <v>1.2834687113126964</v>
      </c>
      <c r="I626">
        <v>1.2308090726427086</v>
      </c>
      <c r="J626">
        <v>1.1828340989246673</v>
      </c>
      <c r="K626">
        <v>1.1390950118033025</v>
      </c>
      <c r="L626">
        <v>1.1085182462701053</v>
      </c>
      <c r="M626">
        <v>1.0681904936871889</v>
      </c>
      <c r="N626">
        <v>1.0375988148302993</v>
      </c>
    </row>
    <row r="627" spans="1:14">
      <c r="A627">
        <v>75</v>
      </c>
      <c r="B627">
        <v>3.2036388726605978</v>
      </c>
      <c r="C627">
        <v>2.4880187066505703</v>
      </c>
      <c r="D627">
        <v>1.9117722305297766</v>
      </c>
      <c r="E627">
        <v>1.6899282224075969</v>
      </c>
      <c r="F627">
        <v>1.5297832154682629</v>
      </c>
      <c r="G627">
        <v>1.4080239490530491</v>
      </c>
      <c r="H627">
        <v>1.3064585590543127</v>
      </c>
      <c r="I627">
        <v>1.2546513634698346</v>
      </c>
      <c r="J627">
        <v>1.2046498982972853</v>
      </c>
      <c r="K627">
        <v>1.1600442068032524</v>
      </c>
      <c r="L627">
        <v>1.1255302650544747</v>
      </c>
      <c r="M627">
        <v>1.0868093259293499</v>
      </c>
      <c r="N627">
        <v>1.0593581903647755</v>
      </c>
    </row>
    <row r="628" spans="1:14">
      <c r="A628">
        <v>76</v>
      </c>
      <c r="B628">
        <v>3.253299477683111</v>
      </c>
      <c r="C628">
        <v>2.5216129082930987</v>
      </c>
      <c r="D628">
        <v>1.9426403279506541</v>
      </c>
      <c r="E628">
        <v>1.7198349619267055</v>
      </c>
      <c r="F628">
        <v>1.563987580554715</v>
      </c>
      <c r="G628">
        <v>1.4389735699823238</v>
      </c>
      <c r="H628">
        <v>1.3333987849303259</v>
      </c>
      <c r="I628">
        <v>1.2723140314521517</v>
      </c>
      <c r="J628">
        <v>1.2280095261105286</v>
      </c>
      <c r="K628">
        <v>1.1812228005963514</v>
      </c>
      <c r="L628">
        <v>1.145056829817281</v>
      </c>
      <c r="M628">
        <v>1.1102551446441957</v>
      </c>
      <c r="N628">
        <v>1.0766838285350588</v>
      </c>
    </row>
    <row r="629" spans="1:14">
      <c r="A629">
        <v>77</v>
      </c>
      <c r="B629">
        <v>3.3080418709604018</v>
      </c>
      <c r="C629">
        <v>2.5561663513664499</v>
      </c>
      <c r="D629">
        <v>1.9764274243705779</v>
      </c>
      <c r="E629">
        <v>1.7464781377097163</v>
      </c>
      <c r="F629">
        <v>1.5914710079142642</v>
      </c>
      <c r="G629">
        <v>1.467593054943193</v>
      </c>
      <c r="H629">
        <v>1.3578720146225209</v>
      </c>
      <c r="I629">
        <v>1.2982285478901989</v>
      </c>
      <c r="J629">
        <v>1.2502134536164937</v>
      </c>
      <c r="K629">
        <v>1.2006291381497607</v>
      </c>
      <c r="L629">
        <v>1.1681741801786902</v>
      </c>
      <c r="M629">
        <v>1.1293234255828786</v>
      </c>
      <c r="N629">
        <v>1.0949411546244705</v>
      </c>
    </row>
    <row r="630" spans="1:14">
      <c r="A630">
        <v>78</v>
      </c>
      <c r="B630">
        <v>3.3644942638697515</v>
      </c>
      <c r="C630">
        <v>2.592934317925498</v>
      </c>
      <c r="D630">
        <v>2.0099550596242333</v>
      </c>
      <c r="E630">
        <v>1.7803162411109517</v>
      </c>
      <c r="F630">
        <v>1.6237973668203098</v>
      </c>
      <c r="G630">
        <v>1.492757449366906</v>
      </c>
      <c r="H630">
        <v>1.3822572385577296</v>
      </c>
      <c r="I630">
        <v>1.3246394362713425</v>
      </c>
      <c r="J630">
        <v>1.276183684539836</v>
      </c>
      <c r="K630">
        <v>1.2203977422252015</v>
      </c>
      <c r="L630">
        <v>1.1877765479879012</v>
      </c>
      <c r="M630">
        <v>1.1476657093469367</v>
      </c>
      <c r="N630">
        <v>1.1121925909479451</v>
      </c>
    </row>
    <row r="631" spans="1:14">
      <c r="A631">
        <v>79</v>
      </c>
      <c r="B631">
        <v>3.4188841652568733</v>
      </c>
      <c r="C631">
        <v>2.6289869660089957</v>
      </c>
      <c r="D631">
        <v>2.0412374044138923</v>
      </c>
      <c r="E631">
        <v>1.8126704411458165</v>
      </c>
      <c r="F631">
        <v>1.6504360997703218</v>
      </c>
      <c r="G631">
        <v>1.5221574840431544</v>
      </c>
      <c r="H631">
        <v>1.4088364209365611</v>
      </c>
      <c r="I631">
        <v>1.3503018923504833</v>
      </c>
      <c r="J631">
        <v>1.304789215568317</v>
      </c>
      <c r="K631">
        <v>1.2419387647391309</v>
      </c>
      <c r="L631">
        <v>1.2118898166007668</v>
      </c>
      <c r="M631">
        <v>1.1690088397877521</v>
      </c>
      <c r="N631">
        <v>1.1338113757486319</v>
      </c>
    </row>
    <row r="632" spans="1:14">
      <c r="A632">
        <v>80</v>
      </c>
      <c r="B632">
        <v>3.4793681540431329</v>
      </c>
      <c r="C632">
        <v>2.6629164578732336</v>
      </c>
      <c r="D632">
        <v>2.0833400623695173</v>
      </c>
      <c r="E632">
        <v>1.8548063590208699</v>
      </c>
      <c r="F632">
        <v>1.6801519295903877</v>
      </c>
      <c r="G632">
        <v>1.5564450279246698</v>
      </c>
      <c r="H632">
        <v>1.4362658710486604</v>
      </c>
      <c r="I632">
        <v>1.3748678414594706</v>
      </c>
      <c r="J632">
        <v>1.3288908181892154</v>
      </c>
      <c r="K632">
        <v>1.2684490866136549</v>
      </c>
      <c r="L632">
        <v>1.2349424292564981</v>
      </c>
      <c r="M632">
        <v>1.1945638522564841</v>
      </c>
      <c r="N632">
        <v>1.1564834257532386</v>
      </c>
    </row>
    <row r="633" spans="1:14">
      <c r="A633">
        <v>80.5</v>
      </c>
      <c r="B633">
        <v>3.5089516202566173</v>
      </c>
      <c r="C633">
        <v>2.6820878447080876</v>
      </c>
      <c r="D633">
        <v>2.1017252007892724</v>
      </c>
      <c r="E633">
        <v>1.8732365204417518</v>
      </c>
      <c r="F633">
        <v>1.6928988230456827</v>
      </c>
      <c r="G633">
        <v>1.5719586689175058</v>
      </c>
      <c r="H633">
        <v>1.4556124132581987</v>
      </c>
      <c r="I633">
        <v>1.3918953511177161</v>
      </c>
      <c r="J633">
        <v>1.340123548149609</v>
      </c>
      <c r="K633">
        <v>1.2826744438855084</v>
      </c>
      <c r="L633">
        <v>1.2480486133317941</v>
      </c>
      <c r="M633">
        <v>1.2057804610265181</v>
      </c>
      <c r="N633">
        <v>1.1647085513796731</v>
      </c>
    </row>
    <row r="634" spans="1:14">
      <c r="A634">
        <v>81</v>
      </c>
      <c r="B634">
        <v>3.5362263531370886</v>
      </c>
      <c r="C634">
        <v>2.6987198010001254</v>
      </c>
      <c r="D634">
        <v>2.1213330068809846</v>
      </c>
      <c r="E634">
        <v>1.890887004566479</v>
      </c>
      <c r="F634">
        <v>1.7118127421066647</v>
      </c>
      <c r="G634">
        <v>1.5855628597609903</v>
      </c>
      <c r="H634">
        <v>1.4721791386476069</v>
      </c>
      <c r="I634">
        <v>1.4078133600911036</v>
      </c>
      <c r="J634">
        <v>1.3524618307994549</v>
      </c>
      <c r="K634">
        <v>1.2968153201059827</v>
      </c>
      <c r="L634">
        <v>1.2589573549278903</v>
      </c>
      <c r="M634">
        <v>1.2164970271333129</v>
      </c>
      <c r="N634">
        <v>1.1769533564540682</v>
      </c>
    </row>
    <row r="635" spans="1:14">
      <c r="A635">
        <v>81.5</v>
      </c>
      <c r="B635">
        <v>3.5652533419890453</v>
      </c>
      <c r="C635">
        <v>2.715582160542775</v>
      </c>
      <c r="D635">
        <v>2.1482463283683</v>
      </c>
      <c r="E635">
        <v>1.9071211692817593</v>
      </c>
      <c r="F635">
        <v>1.7305253665287501</v>
      </c>
      <c r="G635">
        <v>1.5984307397240016</v>
      </c>
      <c r="H635">
        <v>1.4877270427895648</v>
      </c>
      <c r="I635">
        <v>1.420247434095919</v>
      </c>
      <c r="J635">
        <v>1.3683537301072421</v>
      </c>
      <c r="K635">
        <v>1.3120460258288533</v>
      </c>
      <c r="L635">
        <v>1.273673130119108</v>
      </c>
      <c r="M635">
        <v>1.2291347542198272</v>
      </c>
      <c r="N635">
        <v>1.1901873380523913</v>
      </c>
    </row>
    <row r="636" spans="1:14">
      <c r="A636">
        <v>82</v>
      </c>
      <c r="B636">
        <v>3.5971526042621562</v>
      </c>
      <c r="C636">
        <v>2.7320039399677105</v>
      </c>
      <c r="D636">
        <v>2.174673446957808</v>
      </c>
      <c r="E636">
        <v>1.9286694916380842</v>
      </c>
      <c r="F636">
        <v>1.7481359455480368</v>
      </c>
      <c r="G636">
        <v>1.6153678837712673</v>
      </c>
      <c r="H636">
        <v>1.5039027740515087</v>
      </c>
      <c r="I636">
        <v>1.4347568810039588</v>
      </c>
      <c r="J636">
        <v>1.3809989951940653</v>
      </c>
      <c r="K636">
        <v>1.3242337287501167</v>
      </c>
      <c r="L636">
        <v>1.2858690050002108</v>
      </c>
      <c r="M636">
        <v>1.2395243881853184</v>
      </c>
      <c r="N636">
        <v>1.2006660271252572</v>
      </c>
    </row>
    <row r="637" spans="1:14">
      <c r="A637">
        <v>82.5</v>
      </c>
      <c r="B637">
        <v>3.6247565025470028</v>
      </c>
      <c r="C637">
        <v>2.7479494245544895</v>
      </c>
      <c r="D637">
        <v>2.1950004733423194</v>
      </c>
      <c r="E637">
        <v>1.948947352871238</v>
      </c>
      <c r="F637">
        <v>1.7643804569695449</v>
      </c>
      <c r="G637">
        <v>1.6350390548189173</v>
      </c>
      <c r="H637">
        <v>1.5201086553199121</v>
      </c>
      <c r="I637">
        <v>1.4509883479270473</v>
      </c>
      <c r="J637">
        <v>1.3944427186847821</v>
      </c>
      <c r="K637">
        <v>1.3379966301340751</v>
      </c>
      <c r="L637">
        <v>1.2985154337805183</v>
      </c>
      <c r="M637">
        <v>1.2494712741242768</v>
      </c>
      <c r="N637">
        <v>1.2140174985995706</v>
      </c>
    </row>
    <row r="638" spans="1:14">
      <c r="A638">
        <v>83</v>
      </c>
      <c r="B638">
        <v>3.6491852744387536</v>
      </c>
      <c r="C638">
        <v>2.7672033258830666</v>
      </c>
      <c r="D638">
        <v>2.2167133164397024</v>
      </c>
      <c r="E638">
        <v>1.9726572423381166</v>
      </c>
      <c r="F638">
        <v>1.7791102419453386</v>
      </c>
      <c r="G638">
        <v>1.654438537617116</v>
      </c>
      <c r="H638">
        <v>1.5406315223733191</v>
      </c>
      <c r="I638">
        <v>1.4676726578202905</v>
      </c>
      <c r="J638">
        <v>1.4065186730979606</v>
      </c>
      <c r="K638">
        <v>1.3480923047613911</v>
      </c>
      <c r="L638">
        <v>1.3139455456527522</v>
      </c>
      <c r="M638">
        <v>1.2622199643749981</v>
      </c>
      <c r="N638">
        <v>1.2276757976755932</v>
      </c>
    </row>
    <row r="639" spans="1:14">
      <c r="A639">
        <v>83.5</v>
      </c>
      <c r="B639">
        <v>3.6737435451177447</v>
      </c>
      <c r="C639">
        <v>2.7890424650214278</v>
      </c>
      <c r="D639">
        <v>2.2385899660331132</v>
      </c>
      <c r="E639">
        <v>1.9943352996751269</v>
      </c>
      <c r="F639">
        <v>1.8009413002621275</v>
      </c>
      <c r="G639">
        <v>1.6683424688849446</v>
      </c>
      <c r="H639">
        <v>1.5550891394167428</v>
      </c>
      <c r="I639">
        <v>1.4783126112018219</v>
      </c>
      <c r="J639">
        <v>1.4194104354261281</v>
      </c>
      <c r="K639">
        <v>1.363635109546053</v>
      </c>
      <c r="L639">
        <v>1.3263982655924824</v>
      </c>
      <c r="M639">
        <v>1.2793757874487168</v>
      </c>
      <c r="N639">
        <v>1.2417122287637627</v>
      </c>
    </row>
    <row r="640" spans="1:14">
      <c r="A640">
        <v>84</v>
      </c>
      <c r="B640">
        <v>3.7096540207095003</v>
      </c>
      <c r="C640">
        <v>2.8103489108364066</v>
      </c>
      <c r="D640">
        <v>2.2636367356721552</v>
      </c>
      <c r="E640">
        <v>2.0129446921042264</v>
      </c>
      <c r="F640">
        <v>1.8267312376989238</v>
      </c>
      <c r="G640">
        <v>1.6866171780181576</v>
      </c>
      <c r="H640">
        <v>1.5789261168788515</v>
      </c>
      <c r="I640">
        <v>1.4926187409455203</v>
      </c>
      <c r="J640">
        <v>1.4341045775263757</v>
      </c>
      <c r="K640">
        <v>1.3811365040743473</v>
      </c>
      <c r="L640">
        <v>1.3398051638590589</v>
      </c>
      <c r="M640">
        <v>1.2918186360993582</v>
      </c>
      <c r="N640">
        <v>1.2567323653085238</v>
      </c>
    </row>
    <row r="641" spans="1:14">
      <c r="A641">
        <v>84.5</v>
      </c>
      <c r="B641">
        <v>3.7413906393423311</v>
      </c>
      <c r="C641">
        <v>2.8309864592126042</v>
      </c>
      <c r="D641">
        <v>2.2979130582761722</v>
      </c>
      <c r="E641">
        <v>2.0375856930520713</v>
      </c>
      <c r="F641">
        <v>1.8437667598366732</v>
      </c>
      <c r="G641">
        <v>1.7024714854740473</v>
      </c>
      <c r="H641">
        <v>1.5988134031384043</v>
      </c>
      <c r="I641">
        <v>1.5077036319389228</v>
      </c>
      <c r="J641">
        <v>1.4495133618885241</v>
      </c>
      <c r="K641">
        <v>1.3954720161844167</v>
      </c>
      <c r="L641">
        <v>1.3503227824532105</v>
      </c>
      <c r="M641">
        <v>1.3093230974127139</v>
      </c>
      <c r="N641">
        <v>1.2708832021470267</v>
      </c>
    </row>
    <row r="642" spans="1:14">
      <c r="A642">
        <v>85</v>
      </c>
      <c r="B642">
        <v>3.7697405799670722</v>
      </c>
      <c r="C642">
        <v>2.8492812729983124</v>
      </c>
      <c r="D642">
        <v>2.3284490988246223</v>
      </c>
      <c r="E642">
        <v>2.0605021068958762</v>
      </c>
      <c r="F642">
        <v>1.8645588466072658</v>
      </c>
      <c r="G642">
        <v>1.723180667142262</v>
      </c>
      <c r="H642">
        <v>1.6246485013250256</v>
      </c>
      <c r="I642">
        <v>1.5295643653288096</v>
      </c>
      <c r="J642">
        <v>1.463771729731179</v>
      </c>
      <c r="K642">
        <v>1.4106455536980622</v>
      </c>
      <c r="L642">
        <v>1.3680529096883181</v>
      </c>
      <c r="M642">
        <v>1.3203697064646494</v>
      </c>
      <c r="N642">
        <v>1.2865772514929645</v>
      </c>
    </row>
    <row r="643" spans="1:14">
      <c r="A643">
        <v>85.5</v>
      </c>
      <c r="B643">
        <v>3.7951272851929403</v>
      </c>
      <c r="C643">
        <v>2.866607727293002</v>
      </c>
      <c r="D643">
        <v>2.3592051370908358</v>
      </c>
      <c r="E643">
        <v>2.0802656242595763</v>
      </c>
      <c r="F643">
        <v>1.8859629039271377</v>
      </c>
      <c r="G643">
        <v>1.7402329604460722</v>
      </c>
      <c r="H643">
        <v>1.6445230233493424</v>
      </c>
      <c r="I643">
        <v>1.5471190787779348</v>
      </c>
      <c r="J643">
        <v>1.4819221411080874</v>
      </c>
      <c r="K643">
        <v>1.4278644821679012</v>
      </c>
      <c r="L643">
        <v>1.3790417377765465</v>
      </c>
      <c r="M643">
        <v>1.3380943260001876</v>
      </c>
      <c r="N643">
        <v>1.2998001546215394</v>
      </c>
    </row>
    <row r="644" spans="1:14">
      <c r="A644">
        <v>86</v>
      </c>
      <c r="B644">
        <v>3.8184583012354754</v>
      </c>
      <c r="C644">
        <v>2.8832456242973059</v>
      </c>
      <c r="D644">
        <v>2.3899289666334438</v>
      </c>
      <c r="E644">
        <v>2.1058717152002959</v>
      </c>
      <c r="F644">
        <v>1.9061924159623054</v>
      </c>
      <c r="G644">
        <v>1.7609898855435904</v>
      </c>
      <c r="H644">
        <v>1.6674770983906044</v>
      </c>
      <c r="I644">
        <v>1.5664810865378449</v>
      </c>
      <c r="J644">
        <v>1.5065657577824778</v>
      </c>
      <c r="K644">
        <v>1.445050919546444</v>
      </c>
      <c r="L644">
        <v>1.3965969021902627</v>
      </c>
      <c r="M644">
        <v>1.3554779645488475</v>
      </c>
      <c r="N644">
        <v>1.3167795108870477</v>
      </c>
    </row>
    <row r="645" spans="1:14">
      <c r="A645">
        <v>86.5</v>
      </c>
      <c r="B645">
        <v>3.8423957805347406</v>
      </c>
      <c r="C645">
        <v>2.9029537706436628</v>
      </c>
      <c r="D645">
        <v>2.4242197334425573</v>
      </c>
      <c r="E645">
        <v>2.1361845719765542</v>
      </c>
      <c r="F645">
        <v>1.9340157745025874</v>
      </c>
      <c r="G645">
        <v>1.7774743192811924</v>
      </c>
      <c r="H645">
        <v>1.6864133020638716</v>
      </c>
      <c r="I645">
        <v>1.5840329315253134</v>
      </c>
      <c r="J645">
        <v>1.530812486322533</v>
      </c>
      <c r="K645">
        <v>1.4632488627215441</v>
      </c>
      <c r="L645">
        <v>1.4129173555124934</v>
      </c>
      <c r="M645">
        <v>1.3728542527860328</v>
      </c>
      <c r="N645">
        <v>1.3327749531914415</v>
      </c>
    </row>
    <row r="646" spans="1:14">
      <c r="A646">
        <v>87</v>
      </c>
      <c r="B646">
        <v>3.8735133222923643</v>
      </c>
      <c r="C646">
        <v>2.9279592125156952</v>
      </c>
      <c r="D646">
        <v>2.4596649655695471</v>
      </c>
      <c r="E646">
        <v>2.1660459626798105</v>
      </c>
      <c r="F646">
        <v>1.9537870900719252</v>
      </c>
      <c r="G646">
        <v>1.8036124259324815</v>
      </c>
      <c r="H646">
        <v>1.7051399190632375</v>
      </c>
      <c r="I646">
        <v>1.6023151480596565</v>
      </c>
      <c r="J646">
        <v>1.5481249829665988</v>
      </c>
      <c r="K646">
        <v>1.4795419195348756</v>
      </c>
      <c r="L646">
        <v>1.4291324619555987</v>
      </c>
      <c r="M646">
        <v>1.3895370480115901</v>
      </c>
      <c r="N646">
        <v>1.3500833408338275</v>
      </c>
    </row>
    <row r="647" spans="1:14">
      <c r="A647">
        <v>87.5</v>
      </c>
      <c r="B647">
        <v>3.9081478954784465</v>
      </c>
      <c r="C647">
        <v>2.9475755615386419</v>
      </c>
      <c r="D647">
        <v>2.487211705634147</v>
      </c>
      <c r="E647">
        <v>2.190116472240716</v>
      </c>
      <c r="F647">
        <v>1.9785605044880974</v>
      </c>
      <c r="G647">
        <v>1.8281729100583592</v>
      </c>
      <c r="H647">
        <v>1.735484000468094</v>
      </c>
      <c r="I647">
        <v>1.628913316706055</v>
      </c>
      <c r="J647">
        <v>1.5654989954460548</v>
      </c>
      <c r="K647">
        <v>1.4967026731833215</v>
      </c>
      <c r="L647">
        <v>1.4492936269775818</v>
      </c>
      <c r="M647">
        <v>1.4049985005001102</v>
      </c>
      <c r="N647">
        <v>1.3676992385491342</v>
      </c>
    </row>
    <row r="648" spans="1:14">
      <c r="A648">
        <v>88</v>
      </c>
      <c r="B648">
        <v>3.9351641749460011</v>
      </c>
      <c r="C648">
        <v>2.9717545606398197</v>
      </c>
      <c r="D648">
        <v>2.5169928701648239</v>
      </c>
      <c r="E648">
        <v>2.2208737986742908</v>
      </c>
      <c r="F648">
        <v>2.0037979165639213</v>
      </c>
      <c r="G648">
        <v>1.8551075332386411</v>
      </c>
      <c r="H648">
        <v>1.7615895454495183</v>
      </c>
      <c r="I648">
        <v>1.6503524860680163</v>
      </c>
      <c r="J648">
        <v>1.5923280324511624</v>
      </c>
      <c r="K648">
        <v>1.5180421171895717</v>
      </c>
      <c r="L648">
        <v>1.4651520881605138</v>
      </c>
      <c r="M648">
        <v>1.4247494014879267</v>
      </c>
      <c r="N648">
        <v>1.3842223253432913</v>
      </c>
    </row>
    <row r="649" spans="1:14">
      <c r="A649">
        <v>88.5</v>
      </c>
      <c r="B649">
        <v>3.9597812316911778</v>
      </c>
      <c r="C649">
        <v>2.994129682448972</v>
      </c>
      <c r="D649">
        <v>2.5544785430275327</v>
      </c>
      <c r="E649">
        <v>2.2527280643815208</v>
      </c>
      <c r="F649">
        <v>2.0315523593374363</v>
      </c>
      <c r="G649">
        <v>1.8850198407140484</v>
      </c>
      <c r="H649">
        <v>1.7849806244833539</v>
      </c>
      <c r="I649">
        <v>1.67337666563055</v>
      </c>
      <c r="J649">
        <v>1.6107572963939658</v>
      </c>
      <c r="K649">
        <v>1.5427653884145109</v>
      </c>
      <c r="L649">
        <v>1.4905662908076511</v>
      </c>
      <c r="M649">
        <v>1.446220067018376</v>
      </c>
      <c r="N649">
        <v>1.4018664512824359</v>
      </c>
    </row>
    <row r="650" spans="1:14">
      <c r="A650">
        <v>89</v>
      </c>
      <c r="B650">
        <v>4.0036028406668613</v>
      </c>
      <c r="C650">
        <v>3.010907048267021</v>
      </c>
      <c r="D650">
        <v>2.5849692738087171</v>
      </c>
      <c r="E650">
        <v>2.2815932001742523</v>
      </c>
      <c r="F650">
        <v>2.0532300988526249</v>
      </c>
      <c r="G650">
        <v>1.9164060341933427</v>
      </c>
      <c r="H650">
        <v>1.8143644957647176</v>
      </c>
      <c r="I650">
        <v>1.6983384644510506</v>
      </c>
      <c r="J650">
        <v>1.6365762763917324</v>
      </c>
      <c r="K650">
        <v>1.5621661933926361</v>
      </c>
      <c r="L650">
        <v>1.5079985283622581</v>
      </c>
      <c r="M650">
        <v>1.465895769146627</v>
      </c>
      <c r="N650">
        <v>1.4275273679195495</v>
      </c>
    </row>
    <row r="651" spans="1:14">
      <c r="A651">
        <v>89.5</v>
      </c>
      <c r="B651">
        <v>4.0926595934300423</v>
      </c>
      <c r="C651">
        <v>3.0363809379916189</v>
      </c>
      <c r="D651">
        <v>2.6291792694987173</v>
      </c>
      <c r="E651">
        <v>2.3138970110536476</v>
      </c>
      <c r="F651">
        <v>2.0796813928169922</v>
      </c>
      <c r="G651">
        <v>1.9456957296020958</v>
      </c>
      <c r="H651">
        <v>1.8468659534973728</v>
      </c>
      <c r="I651">
        <v>1.7325538808947103</v>
      </c>
      <c r="J651">
        <v>1.663224048545203</v>
      </c>
      <c r="K651">
        <v>1.5893631971301123</v>
      </c>
      <c r="L651">
        <v>1.5324492443771147</v>
      </c>
      <c r="M651">
        <v>1.4872213597140753</v>
      </c>
      <c r="N651">
        <v>1.4536270009187078</v>
      </c>
    </row>
    <row r="652" spans="1:14">
      <c r="A652">
        <v>90</v>
      </c>
      <c r="B652">
        <v>4.1731324898384212</v>
      </c>
      <c r="C652">
        <v>3.053471615811258</v>
      </c>
      <c r="D652">
        <v>2.6688932749466363</v>
      </c>
      <c r="E652">
        <v>2.3441496071415759</v>
      </c>
      <c r="F652">
        <v>2.1171109906481318</v>
      </c>
      <c r="G652">
        <v>1.9878994655072799</v>
      </c>
      <c r="H652">
        <v>1.8853110257978658</v>
      </c>
      <c r="I652">
        <v>1.7621558847063499</v>
      </c>
      <c r="J652">
        <v>1.6870040552837624</v>
      </c>
      <c r="K652">
        <v>1.6158057970781754</v>
      </c>
      <c r="L652">
        <v>1.5585110192906315</v>
      </c>
      <c r="M652">
        <v>1.518907601650219</v>
      </c>
      <c r="N652">
        <v>1.4769202519511717</v>
      </c>
    </row>
    <row r="653" spans="1:14">
      <c r="A653">
        <v>90.25</v>
      </c>
      <c r="B653">
        <v>4.2188838226432477</v>
      </c>
      <c r="C653">
        <v>3.0652968814081918</v>
      </c>
      <c r="D653">
        <v>2.6980180629568649</v>
      </c>
      <c r="E653">
        <v>2.359031556948441</v>
      </c>
      <c r="F653">
        <v>2.1342894408607647</v>
      </c>
      <c r="G653">
        <v>2.0141185484410178</v>
      </c>
      <c r="H653">
        <v>1.9091150556517844</v>
      </c>
      <c r="I653">
        <v>1.7795207226243939</v>
      </c>
      <c r="J653">
        <v>1.6994156927260784</v>
      </c>
      <c r="K653">
        <v>1.6337912742798077</v>
      </c>
      <c r="L653">
        <v>1.5753153624170864</v>
      </c>
      <c r="M653">
        <v>1.5326255990120172</v>
      </c>
      <c r="N653">
        <v>1.4897349492599119</v>
      </c>
    </row>
    <row r="654" spans="1:14">
      <c r="A654">
        <v>90.5</v>
      </c>
      <c r="B654">
        <v>4.2579376882507063</v>
      </c>
      <c r="C654">
        <v>3.0776144022375416</v>
      </c>
      <c r="D654">
        <v>2.7199941758113919</v>
      </c>
      <c r="E654">
        <v>2.3826245652846496</v>
      </c>
      <c r="F654">
        <v>2.1537875415829326</v>
      </c>
      <c r="G654">
        <v>2.0367595317021174</v>
      </c>
      <c r="H654">
        <v>1.9270274358572026</v>
      </c>
      <c r="I654">
        <v>1.7941859787594678</v>
      </c>
      <c r="J654">
        <v>1.7242481739551621</v>
      </c>
      <c r="K654">
        <v>1.6482915841872097</v>
      </c>
      <c r="L654">
        <v>1.5916848784660402</v>
      </c>
      <c r="M654">
        <v>1.5481712006026305</v>
      </c>
      <c r="N654">
        <v>1.5021604911120168</v>
      </c>
    </row>
    <row r="655" spans="1:14">
      <c r="A655">
        <v>90.75</v>
      </c>
      <c r="B655">
        <v>4.2976767182781135</v>
      </c>
      <c r="C655">
        <v>3.0901634122127764</v>
      </c>
      <c r="D655">
        <v>2.7502472527962993</v>
      </c>
      <c r="E655">
        <v>2.406179127055756</v>
      </c>
      <c r="F655">
        <v>2.1731221416318869</v>
      </c>
      <c r="G655">
        <v>2.062631856789749</v>
      </c>
      <c r="H655">
        <v>1.9445254881519718</v>
      </c>
      <c r="I655">
        <v>1.8090053399441013</v>
      </c>
      <c r="J655">
        <v>1.7381266658750354</v>
      </c>
      <c r="K655">
        <v>1.6736632695776223</v>
      </c>
      <c r="L655">
        <v>1.6106206166844474</v>
      </c>
      <c r="M655">
        <v>1.5646629479738197</v>
      </c>
      <c r="N655">
        <v>1.5188610094552186</v>
      </c>
    </row>
    <row r="656" spans="1:14">
      <c r="A656">
        <v>91</v>
      </c>
      <c r="B656">
        <v>4.3377746147276799</v>
      </c>
      <c r="C656">
        <v>3.1056771710035918</v>
      </c>
      <c r="D656">
        <v>2.7748603724984857</v>
      </c>
      <c r="E656">
        <v>2.4372307834864397</v>
      </c>
      <c r="F656">
        <v>2.1983271557334909</v>
      </c>
      <c r="G656">
        <v>2.0819854136541522</v>
      </c>
      <c r="H656">
        <v>1.9713956459635611</v>
      </c>
      <c r="I656">
        <v>1.8340998171913458</v>
      </c>
      <c r="J656">
        <v>1.7591197888677206</v>
      </c>
      <c r="K656">
        <v>1.6874667484577377</v>
      </c>
      <c r="L656">
        <v>1.6245431175419234</v>
      </c>
      <c r="M656">
        <v>1.5870139908421272</v>
      </c>
      <c r="N656">
        <v>1.5325448843334466</v>
      </c>
    </row>
    <row r="657" spans="1:14">
      <c r="A657">
        <v>91.25</v>
      </c>
      <c r="B657">
        <v>4.3857205386144766</v>
      </c>
      <c r="C657">
        <v>3.121348838290519</v>
      </c>
      <c r="D657">
        <v>2.8022745734998056</v>
      </c>
      <c r="E657">
        <v>2.4656698125825462</v>
      </c>
      <c r="F657">
        <v>2.2308113816793371</v>
      </c>
      <c r="G657">
        <v>2.1009308803641238</v>
      </c>
      <c r="H657">
        <v>1.9946447408223644</v>
      </c>
      <c r="I657">
        <v>1.8519531420007413</v>
      </c>
      <c r="J657">
        <v>1.7892995151538784</v>
      </c>
      <c r="K657">
        <v>1.7071711554247058</v>
      </c>
      <c r="L657">
        <v>1.6378226538482492</v>
      </c>
      <c r="M657">
        <v>1.6037117704830894</v>
      </c>
      <c r="N657">
        <v>1.5517095640698297</v>
      </c>
    </row>
    <row r="658" spans="1:14">
      <c r="A658">
        <v>91.5</v>
      </c>
      <c r="B658">
        <v>4.4328026434789667</v>
      </c>
      <c r="C658">
        <v>3.1350687857650676</v>
      </c>
      <c r="D658">
        <v>2.8281549893717273</v>
      </c>
      <c r="E658">
        <v>2.4843022656881502</v>
      </c>
      <c r="F658">
        <v>2.2553224631500193</v>
      </c>
      <c r="G658">
        <v>2.1194296766387328</v>
      </c>
      <c r="H658">
        <v>2.0126824299270694</v>
      </c>
      <c r="I658">
        <v>1.8706345346624111</v>
      </c>
      <c r="J658">
        <v>1.8042986551616114</v>
      </c>
      <c r="K658">
        <v>1.7281767931812171</v>
      </c>
      <c r="L658">
        <v>1.6637303525852856</v>
      </c>
      <c r="M658">
        <v>1.6257963940786384</v>
      </c>
      <c r="N658">
        <v>1.5683032210087209</v>
      </c>
    </row>
    <row r="659" spans="1:14">
      <c r="A659">
        <v>91.75</v>
      </c>
      <c r="B659">
        <v>4.4788259173060201</v>
      </c>
      <c r="C659">
        <v>3.1509942076596236</v>
      </c>
      <c r="D659">
        <v>2.8570445569184475</v>
      </c>
      <c r="E659">
        <v>2.5123724338144688</v>
      </c>
      <c r="F659">
        <v>2.2878402879789226</v>
      </c>
      <c r="G659">
        <v>2.1436690351158383</v>
      </c>
      <c r="H659">
        <v>2.0311298405434526</v>
      </c>
      <c r="I659">
        <v>1.8890170945508835</v>
      </c>
      <c r="J659">
        <v>1.821371693539386</v>
      </c>
      <c r="K659">
        <v>1.7542004950815309</v>
      </c>
      <c r="L659">
        <v>1.6837046964495652</v>
      </c>
      <c r="M659">
        <v>1.6432637681394988</v>
      </c>
      <c r="N659">
        <v>1.5843521870512487</v>
      </c>
    </row>
    <row r="660" spans="1:14">
      <c r="A660">
        <v>92</v>
      </c>
      <c r="B660">
        <v>4.5199330302351513</v>
      </c>
      <c r="C660">
        <v>3.1706258002095726</v>
      </c>
      <c r="D660">
        <v>2.8948154817604035</v>
      </c>
      <c r="E660">
        <v>2.5368815634800752</v>
      </c>
      <c r="F660">
        <v>2.3165782802402521</v>
      </c>
      <c r="G660">
        <v>2.1816072815540091</v>
      </c>
      <c r="H660">
        <v>2.0542440637831487</v>
      </c>
      <c r="I660">
        <v>1.909887735484328</v>
      </c>
      <c r="J660">
        <v>1.8465498772464741</v>
      </c>
      <c r="K660">
        <v>1.7724604722165194</v>
      </c>
      <c r="L660">
        <v>1.7032602710474141</v>
      </c>
      <c r="M660">
        <v>1.6670946188101485</v>
      </c>
      <c r="N660">
        <v>1.6136702427050458</v>
      </c>
    </row>
    <row r="661" spans="1:14">
      <c r="A661">
        <v>92.25</v>
      </c>
      <c r="B661">
        <v>4.5745211259714438</v>
      </c>
      <c r="C661">
        <v>3.1908733376771181</v>
      </c>
      <c r="D661">
        <v>2.917387408353787</v>
      </c>
      <c r="E661">
        <v>2.5594131746255244</v>
      </c>
      <c r="F661">
        <v>2.3389163518716121</v>
      </c>
      <c r="G661">
        <v>2.2123552239711755</v>
      </c>
      <c r="H661">
        <v>2.08686577982657</v>
      </c>
      <c r="I661">
        <v>1.9462986627701042</v>
      </c>
      <c r="J661">
        <v>1.8726636747629164</v>
      </c>
      <c r="K661">
        <v>1.7867827963100154</v>
      </c>
      <c r="L661">
        <v>1.7267070476192217</v>
      </c>
      <c r="M661">
        <v>1.6860532277859384</v>
      </c>
      <c r="N661">
        <v>1.6409546523009606</v>
      </c>
    </row>
    <row r="662" spans="1:14">
      <c r="A662">
        <v>92.5</v>
      </c>
      <c r="B662">
        <v>4.6298627144784827</v>
      </c>
      <c r="C662">
        <v>3.2100796741813031</v>
      </c>
      <c r="D662">
        <v>2.9456973253774468</v>
      </c>
      <c r="E662">
        <v>2.5850518648553136</v>
      </c>
      <c r="F662">
        <v>2.3812967505178984</v>
      </c>
      <c r="G662">
        <v>2.2321276787055435</v>
      </c>
      <c r="H662">
        <v>2.1277170642006284</v>
      </c>
      <c r="I662">
        <v>1.9788053924901021</v>
      </c>
      <c r="J662">
        <v>1.903903716908359</v>
      </c>
      <c r="K662">
        <v>1.816082366147818</v>
      </c>
      <c r="L662">
        <v>1.7570508866571641</v>
      </c>
      <c r="M662">
        <v>1.705188476420826</v>
      </c>
      <c r="N662">
        <v>1.6660816566990846</v>
      </c>
    </row>
    <row r="663" spans="1:14">
      <c r="A663">
        <v>92.75</v>
      </c>
      <c r="B663">
        <v>4.6721844622692803</v>
      </c>
      <c r="C663">
        <v>3.2291694947785921</v>
      </c>
      <c r="D663">
        <v>2.975419874306461</v>
      </c>
      <c r="E663">
        <v>2.6148611814503901</v>
      </c>
      <c r="F663">
        <v>2.4159631609777454</v>
      </c>
      <c r="G663">
        <v>2.2632356857288514</v>
      </c>
      <c r="H663">
        <v>2.1667377015958511</v>
      </c>
      <c r="I663">
        <v>2.0209248795365404</v>
      </c>
      <c r="J663">
        <v>1.9358568503418745</v>
      </c>
      <c r="K663">
        <v>1.8505092835521011</v>
      </c>
      <c r="L663">
        <v>1.7861520129489703</v>
      </c>
      <c r="M663">
        <v>1.7293470537357245</v>
      </c>
      <c r="N663">
        <v>1.6869339650034405</v>
      </c>
    </row>
    <row r="664" spans="1:14">
      <c r="A664">
        <v>93</v>
      </c>
      <c r="B664">
        <v>4.7127367340550208</v>
      </c>
      <c r="C664">
        <v>3.2491413800277584</v>
      </c>
      <c r="D664">
        <v>3.0067522378481413</v>
      </c>
      <c r="E664">
        <v>2.6425369426071432</v>
      </c>
      <c r="F664">
        <v>2.4525623837392128</v>
      </c>
      <c r="G664">
        <v>2.2891338962618315</v>
      </c>
      <c r="H664">
        <v>2.1935988366951182</v>
      </c>
      <c r="I664">
        <v>2.0552628787414395</v>
      </c>
      <c r="J664">
        <v>1.9657535743389287</v>
      </c>
      <c r="K664">
        <v>1.8774271690954314</v>
      </c>
      <c r="L664">
        <v>1.8133788231606447</v>
      </c>
      <c r="M664">
        <v>1.7656060121475603</v>
      </c>
      <c r="N664">
        <v>1.7148308248867865</v>
      </c>
    </row>
    <row r="665" spans="1:14">
      <c r="A665">
        <v>93.25</v>
      </c>
      <c r="B665">
        <v>4.748600835549226</v>
      </c>
      <c r="C665">
        <v>3.2782901133546254</v>
      </c>
      <c r="D665">
        <v>3.0466525611126878</v>
      </c>
      <c r="E665">
        <v>2.6797533241843272</v>
      </c>
      <c r="F665">
        <v>2.4937328727844648</v>
      </c>
      <c r="G665">
        <v>2.3397954670462386</v>
      </c>
      <c r="H665">
        <v>2.2381625755467454</v>
      </c>
      <c r="I665">
        <v>2.094367143524039</v>
      </c>
      <c r="J665">
        <v>1.998340978810651</v>
      </c>
      <c r="K665">
        <v>1.9068012565899024</v>
      </c>
      <c r="L665">
        <v>1.8448722207821984</v>
      </c>
      <c r="M665">
        <v>1.7950269759848876</v>
      </c>
      <c r="N665">
        <v>1.7554213401996179</v>
      </c>
    </row>
    <row r="666" spans="1:14">
      <c r="A666">
        <v>93.5</v>
      </c>
      <c r="B666">
        <v>4.8064336456988155</v>
      </c>
      <c r="C666">
        <v>3.3004146079140089</v>
      </c>
      <c r="D666">
        <v>3.0920395306011077</v>
      </c>
      <c r="E666">
        <v>2.7186740552758195</v>
      </c>
      <c r="F666">
        <v>2.543081277205161</v>
      </c>
      <c r="G666">
        <v>2.3845929881468155</v>
      </c>
      <c r="H666">
        <v>2.2784163794082293</v>
      </c>
      <c r="I666">
        <v>2.1431985847029997</v>
      </c>
      <c r="J666">
        <v>2.0338775702485252</v>
      </c>
      <c r="K666">
        <v>1.9349724778081989</v>
      </c>
      <c r="L666">
        <v>1.8924308791400166</v>
      </c>
      <c r="M666">
        <v>1.8268313478117131</v>
      </c>
      <c r="N666">
        <v>1.7845203052336809</v>
      </c>
    </row>
    <row r="667" spans="1:14">
      <c r="A667">
        <v>93.75</v>
      </c>
      <c r="B667">
        <v>4.8561640743758225</v>
      </c>
      <c r="C667">
        <v>3.3303179890102275</v>
      </c>
      <c r="D667">
        <v>3.1481437874781406</v>
      </c>
      <c r="E667">
        <v>2.7698302347757142</v>
      </c>
      <c r="F667">
        <v>2.5958026768524705</v>
      </c>
      <c r="G667">
        <v>2.4335316435772176</v>
      </c>
      <c r="H667">
        <v>2.3314838612677553</v>
      </c>
      <c r="I667">
        <v>2.1801917012298304</v>
      </c>
      <c r="J667">
        <v>2.0732107961007555</v>
      </c>
      <c r="K667">
        <v>1.9701472878687203</v>
      </c>
      <c r="L667">
        <v>1.9353329012822433</v>
      </c>
      <c r="M667">
        <v>1.8624015982221227</v>
      </c>
      <c r="N667">
        <v>1.8230029651865189</v>
      </c>
    </row>
    <row r="668" spans="1:14">
      <c r="A668">
        <v>94</v>
      </c>
      <c r="B668">
        <v>4.8856543601041604</v>
      </c>
      <c r="C668">
        <v>3.371280113896816</v>
      </c>
      <c r="D668">
        <v>3.1914934675015427</v>
      </c>
      <c r="E668">
        <v>2.8429514982994046</v>
      </c>
      <c r="F668">
        <v>2.6551124032722386</v>
      </c>
      <c r="G668">
        <v>2.472186518958936</v>
      </c>
      <c r="H668">
        <v>2.3929244098769944</v>
      </c>
      <c r="I668">
        <v>2.2242378253824451</v>
      </c>
      <c r="J668">
        <v>2.1298549036400551</v>
      </c>
      <c r="K668">
        <v>2.0210012091016005</v>
      </c>
      <c r="L668">
        <v>1.9609046572432787</v>
      </c>
      <c r="M668">
        <v>1.8942238025250271</v>
      </c>
      <c r="N668">
        <v>1.8750665305306642</v>
      </c>
    </row>
    <row r="669" spans="1:14">
      <c r="A669">
        <v>94.25</v>
      </c>
      <c r="B669">
        <v>4.9191846983653065</v>
      </c>
      <c r="C669">
        <v>3.4195943088957037</v>
      </c>
      <c r="D669">
        <v>3.2295231822872328</v>
      </c>
      <c r="E669">
        <v>2.8822805736242358</v>
      </c>
      <c r="F669">
        <v>2.69998156367555</v>
      </c>
      <c r="G669">
        <v>2.5165086352154011</v>
      </c>
      <c r="H669">
        <v>2.4263169515207812</v>
      </c>
      <c r="I669">
        <v>2.2822422341223785</v>
      </c>
      <c r="J669">
        <v>2.1746048848141806</v>
      </c>
      <c r="K669">
        <v>2.0906752456142628</v>
      </c>
      <c r="L669">
        <v>2.0130556336665393</v>
      </c>
      <c r="M669">
        <v>1.929111722526339</v>
      </c>
      <c r="N669">
        <v>1.9210741901845738</v>
      </c>
    </row>
    <row r="670" spans="1:14">
      <c r="A670">
        <v>94.5</v>
      </c>
      <c r="B670">
        <v>4.9487937531547441</v>
      </c>
      <c r="C670">
        <v>3.4541057993662303</v>
      </c>
      <c r="D670">
        <v>3.2885527656146856</v>
      </c>
      <c r="E670">
        <v>2.9387546947231371</v>
      </c>
      <c r="F670">
        <v>2.7617585321371712</v>
      </c>
      <c r="G670">
        <v>2.553929280220971</v>
      </c>
      <c r="H670">
        <v>2.4865771302514155</v>
      </c>
      <c r="I670">
        <v>2.3298392931445848</v>
      </c>
      <c r="J670">
        <v>2.2288309851487114</v>
      </c>
      <c r="K670">
        <v>2.1329159019269892</v>
      </c>
      <c r="L670">
        <v>2.0683339071533844</v>
      </c>
      <c r="M670">
        <v>1.9667646727448291</v>
      </c>
      <c r="N670">
        <v>1.9516191525034499</v>
      </c>
    </row>
    <row r="671" spans="1:14">
      <c r="A671">
        <v>94.75</v>
      </c>
      <c r="B671">
        <v>4.9970187307253813</v>
      </c>
      <c r="C671">
        <v>3.4970015199746971</v>
      </c>
      <c r="D671">
        <v>3.336219585654403</v>
      </c>
      <c r="E671">
        <v>2.9936741363277815</v>
      </c>
      <c r="F671">
        <v>2.8148985458131639</v>
      </c>
      <c r="G671">
        <v>2.6209628691123692</v>
      </c>
      <c r="H671">
        <v>2.5426908976587219</v>
      </c>
      <c r="I671">
        <v>2.3787431692894394</v>
      </c>
      <c r="J671">
        <v>2.2871340094290789</v>
      </c>
      <c r="K671">
        <v>2.1815222455625558</v>
      </c>
      <c r="L671">
        <v>2.1028757061847996</v>
      </c>
      <c r="M671">
        <v>2.0103602751131806</v>
      </c>
      <c r="N671">
        <v>1.9934687231297818</v>
      </c>
    </row>
    <row r="672" spans="1:14">
      <c r="A672">
        <v>95</v>
      </c>
      <c r="B672">
        <v>5.0416853150783325</v>
      </c>
      <c r="C672">
        <v>3.5487364064656379</v>
      </c>
      <c r="D672">
        <v>3.3734960384744532</v>
      </c>
      <c r="E672">
        <v>3.0474117366865858</v>
      </c>
      <c r="F672">
        <v>2.8639393198792877</v>
      </c>
      <c r="G672">
        <v>2.6857592011685067</v>
      </c>
      <c r="H672">
        <v>2.6088424359985849</v>
      </c>
      <c r="I672">
        <v>2.4263947931737704</v>
      </c>
      <c r="J672">
        <v>2.3335861117022292</v>
      </c>
      <c r="K672">
        <v>2.2220136724253474</v>
      </c>
      <c r="L672">
        <v>2.1540593012804372</v>
      </c>
      <c r="M672">
        <v>2.0680711845409272</v>
      </c>
      <c r="N672">
        <v>2.041614786765142</v>
      </c>
    </row>
    <row r="673" spans="1:14">
      <c r="A673">
        <v>95.1</v>
      </c>
      <c r="B673">
        <v>5.0590754100671926</v>
      </c>
      <c r="C673">
        <v>3.5598405081549558</v>
      </c>
      <c r="D673">
        <v>3.3978184007056313</v>
      </c>
      <c r="E673">
        <v>3.0739376864133146</v>
      </c>
      <c r="F673">
        <v>2.8864335963010674</v>
      </c>
      <c r="G673">
        <v>2.7125605293837474</v>
      </c>
      <c r="H673">
        <v>2.633268708236181</v>
      </c>
      <c r="I673">
        <v>2.4492105651129998</v>
      </c>
      <c r="J673">
        <v>2.3682668165990082</v>
      </c>
      <c r="K673">
        <v>2.2467970639519383</v>
      </c>
      <c r="L673">
        <v>2.1709005404488897</v>
      </c>
      <c r="M673">
        <v>2.0872591656474917</v>
      </c>
      <c r="N673">
        <v>2.0569415271647484</v>
      </c>
    </row>
    <row r="674" spans="1:14">
      <c r="A674">
        <v>95.199999999999989</v>
      </c>
      <c r="B674">
        <v>5.0781257912539015</v>
      </c>
      <c r="C674">
        <v>3.5854561799450941</v>
      </c>
      <c r="D674">
        <v>3.4175921467654327</v>
      </c>
      <c r="E674">
        <v>3.095256838652567</v>
      </c>
      <c r="F674">
        <v>2.9165440247276022</v>
      </c>
      <c r="G674">
        <v>2.7376944054797416</v>
      </c>
      <c r="H674">
        <v>2.6604754046597003</v>
      </c>
      <c r="I674">
        <v>2.4807522536455799</v>
      </c>
      <c r="J674">
        <v>2.378975497284415</v>
      </c>
      <c r="K674">
        <v>2.2584916280144678</v>
      </c>
      <c r="L674">
        <v>2.1866076561767551</v>
      </c>
      <c r="M674">
        <v>2.1115240114233753</v>
      </c>
      <c r="N674">
        <v>2.0734756252778421</v>
      </c>
    </row>
    <row r="675" spans="1:14">
      <c r="A675">
        <v>95.299999999999983</v>
      </c>
      <c r="B675">
        <v>5.0894017154884317</v>
      </c>
      <c r="C675">
        <v>3.6169436422549275</v>
      </c>
      <c r="D675">
        <v>3.4350842765868066</v>
      </c>
      <c r="E675">
        <v>3.1186604374603988</v>
      </c>
      <c r="F675">
        <v>2.9385154370148214</v>
      </c>
      <c r="G675">
        <v>2.7509348072216646</v>
      </c>
      <c r="H675">
        <v>2.6800801849603673</v>
      </c>
      <c r="I675">
        <v>2.4952697244613145</v>
      </c>
      <c r="J675">
        <v>2.4022240477885131</v>
      </c>
      <c r="K675">
        <v>2.2711247531929799</v>
      </c>
      <c r="L675">
        <v>2.2063777301069365</v>
      </c>
      <c r="M675">
        <v>2.1323799469027138</v>
      </c>
      <c r="N675">
        <v>2.109171770056661</v>
      </c>
    </row>
    <row r="676" spans="1:14">
      <c r="A676">
        <v>95.399999999999977</v>
      </c>
      <c r="B676">
        <v>5.0970046790833354</v>
      </c>
      <c r="C676">
        <v>3.6279818853730372</v>
      </c>
      <c r="D676">
        <v>3.4706582961827177</v>
      </c>
      <c r="E676">
        <v>3.1504025623986927</v>
      </c>
      <c r="F676">
        <v>2.9701206503409701</v>
      </c>
      <c r="G676">
        <v>2.7759552391177396</v>
      </c>
      <c r="H676">
        <v>2.7009528502189211</v>
      </c>
      <c r="I676">
        <v>2.5210222262140096</v>
      </c>
      <c r="J676">
        <v>2.4137468970669325</v>
      </c>
      <c r="K676">
        <v>2.2947469076135323</v>
      </c>
      <c r="L676">
        <v>2.2343241457046705</v>
      </c>
      <c r="M676">
        <v>2.1579225310301258</v>
      </c>
      <c r="N676">
        <v>2.1252841273680607</v>
      </c>
    </row>
    <row r="677" spans="1:14">
      <c r="A677">
        <v>95.499999999999972</v>
      </c>
      <c r="B677">
        <v>5.1102564546976499</v>
      </c>
      <c r="C677">
        <v>3.6388180139378346</v>
      </c>
      <c r="D677">
        <v>3.5006001885743654</v>
      </c>
      <c r="E677">
        <v>3.1704346700169488</v>
      </c>
      <c r="F677">
        <v>3.0145510686921391</v>
      </c>
      <c r="G677">
        <v>2.7994077630133924</v>
      </c>
      <c r="H677">
        <v>2.7172155709418844</v>
      </c>
      <c r="I677">
        <v>2.5359175328212631</v>
      </c>
      <c r="J677">
        <v>2.437569847732151</v>
      </c>
      <c r="K677">
        <v>2.310944400633796</v>
      </c>
      <c r="L677">
        <v>2.2570823458474942</v>
      </c>
      <c r="M677">
        <v>2.1771221138505545</v>
      </c>
      <c r="N677">
        <v>2.1459802885186336</v>
      </c>
    </row>
    <row r="678" spans="1:14">
      <c r="A678">
        <v>95.599999999999966</v>
      </c>
      <c r="B678">
        <v>5.129184611475015</v>
      </c>
      <c r="C678">
        <v>3.6522467507461549</v>
      </c>
      <c r="D678">
        <v>3.5179023154207893</v>
      </c>
      <c r="E678">
        <v>3.194815024062315</v>
      </c>
      <c r="F678">
        <v>3.050841602919812</v>
      </c>
      <c r="G678">
        <v>2.8349970319866049</v>
      </c>
      <c r="H678">
        <v>2.7539326316715584</v>
      </c>
      <c r="I678">
        <v>2.5636163366416502</v>
      </c>
      <c r="J678">
        <v>2.4566718982672695</v>
      </c>
      <c r="K678">
        <v>2.3252520395516076</v>
      </c>
      <c r="L678">
        <v>2.2823838993178924</v>
      </c>
      <c r="M678">
        <v>2.2151282711874689</v>
      </c>
      <c r="N678">
        <v>2.1712113592513118</v>
      </c>
    </row>
    <row r="679" spans="1:14">
      <c r="A679">
        <v>95.69999999999996</v>
      </c>
      <c r="B679">
        <v>5.1542659158381063</v>
      </c>
      <c r="C679">
        <v>3.6616957851674101</v>
      </c>
      <c r="D679">
        <v>3.5415808271429281</v>
      </c>
      <c r="E679">
        <v>3.2154757650309289</v>
      </c>
      <c r="F679">
        <v>3.0773336673906888</v>
      </c>
      <c r="G679">
        <v>2.8494459718610958</v>
      </c>
      <c r="H679">
        <v>2.7668433956449938</v>
      </c>
      <c r="I679">
        <v>2.6086285927372241</v>
      </c>
      <c r="J679">
        <v>2.4876357474513791</v>
      </c>
      <c r="K679">
        <v>2.3549280563125543</v>
      </c>
      <c r="L679">
        <v>2.3038484237081001</v>
      </c>
      <c r="M679">
        <v>2.2341361250537703</v>
      </c>
      <c r="N679">
        <v>2.1945659170196166</v>
      </c>
    </row>
    <row r="680" spans="1:14">
      <c r="A680">
        <v>95.799999999999955</v>
      </c>
      <c r="B680">
        <v>5.1719913600331058</v>
      </c>
      <c r="C680">
        <v>3.673828091879221</v>
      </c>
      <c r="D680">
        <v>3.5628444210198182</v>
      </c>
      <c r="E680">
        <v>3.2495553269170809</v>
      </c>
      <c r="F680">
        <v>3.1035168880100645</v>
      </c>
      <c r="G680">
        <v>2.8706923695772577</v>
      </c>
      <c r="H680">
        <v>2.7905794458670785</v>
      </c>
      <c r="I680">
        <v>2.6309535947344269</v>
      </c>
      <c r="J680">
        <v>2.5177739015164633</v>
      </c>
      <c r="K680">
        <v>2.3853741538492499</v>
      </c>
      <c r="L680">
        <v>2.327043734891876</v>
      </c>
      <c r="M680">
        <v>2.2534002251674687</v>
      </c>
      <c r="N680">
        <v>2.2102245618768182</v>
      </c>
    </row>
    <row r="681" spans="1:14">
      <c r="A681">
        <v>95.899999999999949</v>
      </c>
      <c r="B681">
        <v>5.1891270296785894</v>
      </c>
      <c r="C681">
        <v>3.6953452546758658</v>
      </c>
      <c r="D681">
        <v>3.5801913242841383</v>
      </c>
      <c r="E681">
        <v>3.2849445926805956</v>
      </c>
      <c r="F681">
        <v>3.1454420292616856</v>
      </c>
      <c r="G681">
        <v>2.9203194098906575</v>
      </c>
      <c r="H681">
        <v>2.8344484582013294</v>
      </c>
      <c r="I681">
        <v>2.6527809904137243</v>
      </c>
      <c r="J681">
        <v>2.5559933380006887</v>
      </c>
      <c r="K681">
        <v>2.3988033638528443</v>
      </c>
      <c r="L681">
        <v>2.355230858616375</v>
      </c>
      <c r="M681">
        <v>2.277147017600444</v>
      </c>
      <c r="N681">
        <v>2.2266163782901964</v>
      </c>
    </row>
    <row r="682" spans="1:14">
      <c r="A682">
        <v>95.999999999999943</v>
      </c>
      <c r="B682">
        <v>5.2024417360426618</v>
      </c>
      <c r="C682">
        <v>3.7130171999070836</v>
      </c>
      <c r="D682">
        <v>3.6154107094934318</v>
      </c>
      <c r="E682">
        <v>3.3101093087486166</v>
      </c>
      <c r="F682">
        <v>3.1657037964124921</v>
      </c>
      <c r="G682">
        <v>2.9409520480598497</v>
      </c>
      <c r="H682">
        <v>2.8587387747256168</v>
      </c>
      <c r="I682">
        <v>2.6700657127165544</v>
      </c>
      <c r="J682">
        <v>2.5785492317427412</v>
      </c>
      <c r="K682">
        <v>2.421585500732593</v>
      </c>
      <c r="L682">
        <v>2.4054620893736516</v>
      </c>
      <c r="M682">
        <v>2.2927111923992234</v>
      </c>
      <c r="N682">
        <v>2.2516095705932235</v>
      </c>
    </row>
    <row r="683" spans="1:14">
      <c r="A683">
        <v>96.099999999999937</v>
      </c>
      <c r="B683">
        <v>5.2335183218621122</v>
      </c>
      <c r="C683">
        <v>3.7408260857839064</v>
      </c>
      <c r="D683">
        <v>3.6377555932898051</v>
      </c>
      <c r="E683">
        <v>3.3374121648115462</v>
      </c>
      <c r="F683">
        <v>3.1966514903745047</v>
      </c>
      <c r="G683">
        <v>2.9669762772911819</v>
      </c>
      <c r="H683">
        <v>2.8980726079021482</v>
      </c>
      <c r="I683">
        <v>2.7104719825551822</v>
      </c>
      <c r="J683">
        <v>2.6043519214597692</v>
      </c>
      <c r="K683">
        <v>2.4667966478886272</v>
      </c>
      <c r="L683">
        <v>2.4257234330314166</v>
      </c>
      <c r="M683">
        <v>2.3113104215167812</v>
      </c>
      <c r="N683">
        <v>2.2834655493240383</v>
      </c>
    </row>
    <row r="684" spans="1:14">
      <c r="A684">
        <v>96.199999999999932</v>
      </c>
      <c r="B684">
        <v>5.24910735482114</v>
      </c>
      <c r="C684">
        <v>3.7752276989050273</v>
      </c>
      <c r="D684">
        <v>3.661536264605477</v>
      </c>
      <c r="E684">
        <v>3.3548729529809762</v>
      </c>
      <c r="F684">
        <v>3.2223518222775578</v>
      </c>
      <c r="G684">
        <v>2.9910752484716507</v>
      </c>
      <c r="H684">
        <v>2.9309241345238535</v>
      </c>
      <c r="I684">
        <v>2.7631496128579496</v>
      </c>
      <c r="J684">
        <v>2.6324418763707813</v>
      </c>
      <c r="K684">
        <v>2.4973658987839564</v>
      </c>
      <c r="L684">
        <v>2.4502286158978341</v>
      </c>
      <c r="M684">
        <v>2.3493933069818294</v>
      </c>
      <c r="N684">
        <v>2.3086675959353906</v>
      </c>
    </row>
    <row r="685" spans="1:14">
      <c r="A685">
        <v>96.299999999999926</v>
      </c>
      <c r="B685">
        <v>5.2575088729745012</v>
      </c>
      <c r="C685">
        <v>3.7909218876308852</v>
      </c>
      <c r="D685">
        <v>3.6819647822989658</v>
      </c>
      <c r="E685">
        <v>3.4011982873057569</v>
      </c>
      <c r="F685">
        <v>3.2660343470411721</v>
      </c>
      <c r="G685">
        <v>3.0117606083934909</v>
      </c>
      <c r="H685">
        <v>2.9680384783289133</v>
      </c>
      <c r="I685">
        <v>2.8075739629344296</v>
      </c>
      <c r="J685">
        <v>2.6676654492734881</v>
      </c>
      <c r="K685">
        <v>2.5082234504216498</v>
      </c>
      <c r="L685">
        <v>2.4888681842372877</v>
      </c>
      <c r="M685">
        <v>2.3792334020742416</v>
      </c>
      <c r="N685">
        <v>2.3426510062540302</v>
      </c>
    </row>
    <row r="686" spans="1:14">
      <c r="A686">
        <v>96.39999999999992</v>
      </c>
      <c r="B686">
        <v>5.2783796847379296</v>
      </c>
      <c r="C686">
        <v>3.8127172101324582</v>
      </c>
      <c r="D686">
        <v>3.7041765062960614</v>
      </c>
      <c r="E686">
        <v>3.4399226943655119</v>
      </c>
      <c r="F686">
        <v>3.3015441776644678</v>
      </c>
      <c r="G686">
        <v>3.0323220032082387</v>
      </c>
      <c r="H686">
        <v>2.9939061500302424</v>
      </c>
      <c r="I686">
        <v>2.8281213799237275</v>
      </c>
      <c r="J686">
        <v>2.6981269174720657</v>
      </c>
      <c r="K686">
        <v>2.5636455405738841</v>
      </c>
      <c r="L686">
        <v>2.5144551470567453</v>
      </c>
      <c r="M686">
        <v>2.40747148693137</v>
      </c>
      <c r="N686">
        <v>2.3588451725501667</v>
      </c>
    </row>
    <row r="687" spans="1:14">
      <c r="A687">
        <v>96.499999999999915</v>
      </c>
      <c r="B687">
        <v>5.2888987740987634</v>
      </c>
      <c r="C687">
        <v>3.8403708400519019</v>
      </c>
      <c r="D687">
        <v>3.7354578774908038</v>
      </c>
      <c r="E687">
        <v>3.4892368030858982</v>
      </c>
      <c r="F687">
        <v>3.3480219859064348</v>
      </c>
      <c r="G687">
        <v>3.0666212727755386</v>
      </c>
      <c r="H687">
        <v>3.0131863958206555</v>
      </c>
      <c r="I687">
        <v>2.8593661518131572</v>
      </c>
      <c r="J687">
        <v>2.7190353213786151</v>
      </c>
      <c r="K687">
        <v>2.5988870634723615</v>
      </c>
      <c r="L687">
        <v>2.5519539596277072</v>
      </c>
      <c r="M687">
        <v>2.4280661462003224</v>
      </c>
      <c r="N687">
        <v>2.3951805069799352</v>
      </c>
    </row>
    <row r="688" spans="1:14">
      <c r="A688">
        <v>96.599999999999909</v>
      </c>
      <c r="B688">
        <v>5.3175646785195969</v>
      </c>
      <c r="C688">
        <v>3.8643973071467883</v>
      </c>
      <c r="D688">
        <v>3.7555212961448312</v>
      </c>
      <c r="E688">
        <v>3.5162731900654656</v>
      </c>
      <c r="F688">
        <v>3.3806726306876147</v>
      </c>
      <c r="G688">
        <v>3.1001913780533243</v>
      </c>
      <c r="H688">
        <v>3.0549096105637457</v>
      </c>
      <c r="I688">
        <v>2.886549783033864</v>
      </c>
      <c r="J688">
        <v>2.7478236718961542</v>
      </c>
      <c r="K688">
        <v>2.6117337297082677</v>
      </c>
      <c r="L688">
        <v>2.5752310454276257</v>
      </c>
      <c r="M688">
        <v>2.4531543654621224</v>
      </c>
      <c r="N688">
        <v>2.4332165292301218</v>
      </c>
    </row>
    <row r="689" spans="1:14">
      <c r="A689">
        <v>96.699999999999903</v>
      </c>
      <c r="B689">
        <v>5.3354231280127529</v>
      </c>
      <c r="C689">
        <v>3.883569430888306</v>
      </c>
      <c r="D689">
        <v>3.7890573874614706</v>
      </c>
      <c r="E689">
        <v>3.553463492531403</v>
      </c>
      <c r="F689">
        <v>3.4093828023273947</v>
      </c>
      <c r="G689">
        <v>3.1323974296950485</v>
      </c>
      <c r="H689">
        <v>3.0970537433971508</v>
      </c>
      <c r="I689">
        <v>2.9190167962416451</v>
      </c>
      <c r="J689">
        <v>2.788367797811496</v>
      </c>
      <c r="K689">
        <v>2.6372554542772053</v>
      </c>
      <c r="L689">
        <v>2.6005419922941702</v>
      </c>
      <c r="M689">
        <v>2.4787979995550247</v>
      </c>
      <c r="N689">
        <v>2.4512572416376166</v>
      </c>
    </row>
    <row r="690" spans="1:14">
      <c r="A690">
        <v>96.799999999999898</v>
      </c>
      <c r="B690">
        <v>5.3614716702504097</v>
      </c>
      <c r="C690">
        <v>3.9059427653162651</v>
      </c>
      <c r="D690">
        <v>3.8212668920029422</v>
      </c>
      <c r="E690">
        <v>3.5715018707826953</v>
      </c>
      <c r="F690">
        <v>3.433857360662568</v>
      </c>
      <c r="G690">
        <v>3.1699212488985928</v>
      </c>
      <c r="H690">
        <v>3.1380421663524229</v>
      </c>
      <c r="I690">
        <v>2.9605035590810491</v>
      </c>
      <c r="J690">
        <v>2.8189496269682026</v>
      </c>
      <c r="K690">
        <v>2.6809552495329672</v>
      </c>
      <c r="L690">
        <v>2.6204127253791905</v>
      </c>
      <c r="M690">
        <v>2.5449506234006396</v>
      </c>
      <c r="N690">
        <v>2.4915117510718261</v>
      </c>
    </row>
    <row r="691" spans="1:14">
      <c r="A691">
        <v>96.899999999999892</v>
      </c>
      <c r="B691">
        <v>5.3739026410488346</v>
      </c>
      <c r="C691">
        <v>3.9236920700671902</v>
      </c>
      <c r="D691">
        <v>3.8828474609082022</v>
      </c>
      <c r="E691">
        <v>3.5908327269874771</v>
      </c>
      <c r="F691">
        <v>3.4668484641271213</v>
      </c>
      <c r="G691">
        <v>3.2236933553871712</v>
      </c>
      <c r="H691">
        <v>3.1602638040402642</v>
      </c>
      <c r="I691">
        <v>3.0249574874388001</v>
      </c>
      <c r="J691">
        <v>2.8325856094799216</v>
      </c>
      <c r="K691">
        <v>2.726266646555604</v>
      </c>
      <c r="L691">
        <v>2.6542895147855985</v>
      </c>
      <c r="M691">
        <v>2.583992122420149</v>
      </c>
      <c r="N691">
        <v>2.5196128420406962</v>
      </c>
    </row>
    <row r="692" spans="1:14">
      <c r="A692">
        <v>96.999999999999886</v>
      </c>
      <c r="B692">
        <v>5.3920142825934914</v>
      </c>
      <c r="C692">
        <v>3.9335836711799317</v>
      </c>
      <c r="D692">
        <v>3.913253859015164</v>
      </c>
      <c r="E692">
        <v>3.6126705395362908</v>
      </c>
      <c r="F692">
        <v>3.5015786864583145</v>
      </c>
      <c r="G692">
        <v>3.2676744235631094</v>
      </c>
      <c r="H692">
        <v>3.1884347948473346</v>
      </c>
      <c r="I692">
        <v>3.0606302818201661</v>
      </c>
      <c r="J692">
        <v>2.8798015635677929</v>
      </c>
      <c r="K692">
        <v>2.7503709899926823</v>
      </c>
      <c r="L692">
        <v>2.6845235050953633</v>
      </c>
      <c r="M692">
        <v>2.6150460550828756</v>
      </c>
      <c r="N692">
        <v>2.565476379803882</v>
      </c>
    </row>
    <row r="693" spans="1:14">
      <c r="A693">
        <v>97.099999999999881</v>
      </c>
      <c r="B693">
        <v>5.4122428908962217</v>
      </c>
      <c r="C693">
        <v>3.9543459150012801</v>
      </c>
      <c r="D693">
        <v>3.9454686020350582</v>
      </c>
      <c r="E693">
        <v>3.6562616961545285</v>
      </c>
      <c r="F693">
        <v>3.5524580475803056</v>
      </c>
      <c r="G693">
        <v>3.3038023885999479</v>
      </c>
      <c r="H693">
        <v>3.2250364378891749</v>
      </c>
      <c r="I693">
        <v>3.0946768286165103</v>
      </c>
      <c r="J693">
        <v>2.8989500569599587</v>
      </c>
      <c r="K693">
        <v>2.7911363318034836</v>
      </c>
      <c r="L693">
        <v>2.7184900844386357</v>
      </c>
      <c r="M693">
        <v>2.6461093104079039</v>
      </c>
      <c r="N693">
        <v>2.6019555367360567</v>
      </c>
    </row>
    <row r="694" spans="1:14">
      <c r="A694">
        <v>97.199999999999875</v>
      </c>
      <c r="B694">
        <v>5.4219635037787892</v>
      </c>
      <c r="C694">
        <v>3.9783009888014735</v>
      </c>
      <c r="D694">
        <v>3.9676392929046767</v>
      </c>
      <c r="E694">
        <v>3.6846892344368349</v>
      </c>
      <c r="F694">
        <v>3.6116698250370671</v>
      </c>
      <c r="G694">
        <v>3.3664640598213849</v>
      </c>
      <c r="H694">
        <v>3.2526936107156574</v>
      </c>
      <c r="I694">
        <v>3.1519620933756416</v>
      </c>
      <c r="J694">
        <v>2.961787875980332</v>
      </c>
      <c r="K694">
        <v>2.8218575580004388</v>
      </c>
      <c r="L694">
        <v>2.7808889028385639</v>
      </c>
      <c r="M694">
        <v>2.6837622805181907</v>
      </c>
      <c r="N694">
        <v>2.6308789840270697</v>
      </c>
    </row>
    <row r="695" spans="1:14">
      <c r="A695">
        <v>97.299999999999869</v>
      </c>
      <c r="B695">
        <v>5.4512904756005511</v>
      </c>
      <c r="C695">
        <v>3.991501191778438</v>
      </c>
      <c r="D695">
        <v>3.9985615677727679</v>
      </c>
      <c r="E695">
        <v>3.7182648974086572</v>
      </c>
      <c r="F695">
        <v>3.6625976367964235</v>
      </c>
      <c r="G695">
        <v>3.3934332118473138</v>
      </c>
      <c r="H695">
        <v>3.2766809778802539</v>
      </c>
      <c r="I695">
        <v>3.1676822305350569</v>
      </c>
      <c r="J695">
        <v>3.01278240514179</v>
      </c>
      <c r="K695">
        <v>2.847338518329352</v>
      </c>
      <c r="L695">
        <v>2.8271556087806102</v>
      </c>
      <c r="M695">
        <v>2.7304131695547369</v>
      </c>
      <c r="N695">
        <v>2.6470461495343827</v>
      </c>
    </row>
    <row r="696" spans="1:14">
      <c r="A696">
        <v>97.399999999999864</v>
      </c>
      <c r="B696">
        <v>5.4755033556114139</v>
      </c>
      <c r="C696">
        <v>4.0312176492949767</v>
      </c>
      <c r="D696">
        <v>4.0272320655199039</v>
      </c>
      <c r="E696">
        <v>3.745571657152631</v>
      </c>
      <c r="F696">
        <v>3.6944918993339186</v>
      </c>
      <c r="G696">
        <v>3.4438019127777864</v>
      </c>
      <c r="H696">
        <v>3.3074211460856926</v>
      </c>
      <c r="I696">
        <v>3.1923098217807544</v>
      </c>
      <c r="J696">
        <v>3.0560096144209323</v>
      </c>
      <c r="K696">
        <v>2.8982663924194561</v>
      </c>
      <c r="L696">
        <v>2.8645490169122709</v>
      </c>
      <c r="M696">
        <v>2.7670829724078772</v>
      </c>
      <c r="N696">
        <v>2.7080873121282307</v>
      </c>
    </row>
    <row r="697" spans="1:14">
      <c r="A697">
        <v>97.499999999999858</v>
      </c>
      <c r="B697">
        <v>5.4977525024625447</v>
      </c>
      <c r="C697">
        <v>4.0406471910029893</v>
      </c>
      <c r="D697">
        <v>4.0484914224953599</v>
      </c>
      <c r="E697">
        <v>3.793229510555518</v>
      </c>
      <c r="F697">
        <v>3.7251976861933347</v>
      </c>
      <c r="G697">
        <v>3.4917472994594583</v>
      </c>
      <c r="H697">
        <v>3.3417436524898267</v>
      </c>
      <c r="I697">
        <v>3.2250450393825085</v>
      </c>
      <c r="J697">
        <v>3.0935301147032996</v>
      </c>
      <c r="K697">
        <v>2.9301317851312914</v>
      </c>
      <c r="L697">
        <v>2.8943265631624051</v>
      </c>
      <c r="M697">
        <v>2.8081240821325197</v>
      </c>
      <c r="N697">
        <v>2.7486530123149056</v>
      </c>
    </row>
    <row r="698" spans="1:14">
      <c r="A698">
        <v>97.599999999999852</v>
      </c>
      <c r="B698">
        <v>5.5114519810464149</v>
      </c>
      <c r="C698">
        <v>4.0640690669754882</v>
      </c>
      <c r="D698">
        <v>4.0877574243038879</v>
      </c>
      <c r="E698">
        <v>3.8688797353644127</v>
      </c>
      <c r="F698">
        <v>3.7830393856504188</v>
      </c>
      <c r="G698">
        <v>3.5528310780965064</v>
      </c>
      <c r="H698">
        <v>3.3700309724379274</v>
      </c>
      <c r="I698">
        <v>3.2782149773583518</v>
      </c>
      <c r="J698">
        <v>3.1485334025995346</v>
      </c>
      <c r="K698">
        <v>2.9892274539578998</v>
      </c>
      <c r="L698">
        <v>2.9660385545045882</v>
      </c>
      <c r="M698">
        <v>2.8383779704009342</v>
      </c>
      <c r="N698">
        <v>2.7771158279603707</v>
      </c>
    </row>
    <row r="699" spans="1:14">
      <c r="A699">
        <v>97.699999999999847</v>
      </c>
      <c r="B699">
        <v>5.5260303838914648</v>
      </c>
      <c r="C699">
        <v>4.0765928652681964</v>
      </c>
      <c r="D699">
        <v>4.1001105776382989</v>
      </c>
      <c r="E699">
        <v>3.9027505760667172</v>
      </c>
      <c r="F699">
        <v>3.8299288501910151</v>
      </c>
      <c r="G699">
        <v>3.5928584479243604</v>
      </c>
      <c r="H699">
        <v>3.4114191100919884</v>
      </c>
      <c r="I699">
        <v>3.3306619665773907</v>
      </c>
      <c r="J699">
        <v>3.1937864975583663</v>
      </c>
      <c r="K699">
        <v>3.0435246259097668</v>
      </c>
      <c r="L699">
        <v>3.0243029277453433</v>
      </c>
      <c r="M699">
        <v>2.8872574232702704</v>
      </c>
      <c r="N699">
        <v>2.8345586158822229</v>
      </c>
    </row>
    <row r="700" spans="1:14">
      <c r="A700">
        <v>97.799999999999841</v>
      </c>
      <c r="B700">
        <v>5.5388107843011269</v>
      </c>
      <c r="C700">
        <v>4.1032096506370852</v>
      </c>
      <c r="D700">
        <v>4.123979500490929</v>
      </c>
      <c r="E700">
        <v>3.9535230684007079</v>
      </c>
      <c r="F700">
        <v>3.8641170900750126</v>
      </c>
      <c r="G700">
        <v>3.663795926723008</v>
      </c>
      <c r="H700">
        <v>3.4644648482682969</v>
      </c>
      <c r="I700">
        <v>3.3905464355483437</v>
      </c>
      <c r="J700">
        <v>3.2528198588333881</v>
      </c>
      <c r="K700">
        <v>3.0938651892301148</v>
      </c>
      <c r="L700">
        <v>3.0855600529091536</v>
      </c>
      <c r="M700">
        <v>2.9525554608297462</v>
      </c>
      <c r="N700">
        <v>2.8980394282567286</v>
      </c>
    </row>
    <row r="701" spans="1:14">
      <c r="A701">
        <v>97.899999999999835</v>
      </c>
      <c r="B701">
        <v>5.5600774042004604</v>
      </c>
      <c r="C701">
        <v>4.128244113070064</v>
      </c>
      <c r="D701">
        <v>4.1548378328797799</v>
      </c>
      <c r="E701">
        <v>3.9952459924218715</v>
      </c>
      <c r="F701">
        <v>3.9119731136829561</v>
      </c>
      <c r="G701">
        <v>3.7126161900918841</v>
      </c>
      <c r="H701">
        <v>3.4936692078837774</v>
      </c>
      <c r="I701">
        <v>3.4281028622673313</v>
      </c>
      <c r="J701">
        <v>3.3237821362264164</v>
      </c>
      <c r="K701">
        <v>3.1465740913724969</v>
      </c>
      <c r="L701">
        <v>3.1229397321059968</v>
      </c>
      <c r="M701">
        <v>3.0074107492731548</v>
      </c>
      <c r="N701">
        <v>2.9908280880147649</v>
      </c>
    </row>
    <row r="702" spans="1:14">
      <c r="A702">
        <v>97.999999999999829</v>
      </c>
      <c r="B702">
        <v>5.5722876844832561</v>
      </c>
      <c r="C702">
        <v>4.1438484527803716</v>
      </c>
      <c r="D702">
        <v>4.2124218310530175</v>
      </c>
      <c r="E702">
        <v>4.0589169211062828</v>
      </c>
      <c r="F702">
        <v>3.9466878497998081</v>
      </c>
      <c r="G702">
        <v>3.752195044404667</v>
      </c>
      <c r="H702">
        <v>3.5553994901547723</v>
      </c>
      <c r="I702">
        <v>3.4972533940098902</v>
      </c>
      <c r="J702">
        <v>3.3658368770324465</v>
      </c>
      <c r="K702">
        <v>3.2057574445843025</v>
      </c>
      <c r="L702">
        <v>3.1735114999136851</v>
      </c>
      <c r="M702">
        <v>3.0438689443067801</v>
      </c>
      <c r="N702">
        <v>3.0467870624262439</v>
      </c>
    </row>
    <row r="703" spans="1:14">
      <c r="A703">
        <v>98.099999999999824</v>
      </c>
      <c r="B703">
        <v>5.5862518191680124</v>
      </c>
      <c r="C703">
        <v>4.1766584081787244</v>
      </c>
      <c r="D703">
        <v>4.2598640924669642</v>
      </c>
      <c r="E703">
        <v>4.1482306720947992</v>
      </c>
      <c r="F703">
        <v>3.9893703186509075</v>
      </c>
      <c r="G703">
        <v>3.8362178438563745</v>
      </c>
      <c r="H703">
        <v>3.5957665980152749</v>
      </c>
      <c r="I703">
        <v>3.5321131189904937</v>
      </c>
      <c r="J703">
        <v>3.4016591125590843</v>
      </c>
      <c r="K703">
        <v>3.2673025339820936</v>
      </c>
      <c r="L703">
        <v>3.2278047213021095</v>
      </c>
      <c r="M703">
        <v>3.1130764327755411</v>
      </c>
      <c r="N703">
        <v>3.0859227491926982</v>
      </c>
    </row>
    <row r="704" spans="1:14">
      <c r="A704">
        <v>98.199999999999818</v>
      </c>
      <c r="B704">
        <v>5.6159643068627751</v>
      </c>
      <c r="C704">
        <v>4.1991128400928428</v>
      </c>
      <c r="D704">
        <v>4.3139504296330724</v>
      </c>
      <c r="E704">
        <v>4.1898760109045323</v>
      </c>
      <c r="F704">
        <v>4.0569960214951113</v>
      </c>
      <c r="G704">
        <v>3.9251412178832084</v>
      </c>
      <c r="H704">
        <v>3.6820972700956718</v>
      </c>
      <c r="I704">
        <v>3.5840286906595251</v>
      </c>
      <c r="J704">
        <v>3.4693052512277545</v>
      </c>
      <c r="K704">
        <v>3.3126628000068492</v>
      </c>
      <c r="L704">
        <v>3.2928928213385324</v>
      </c>
      <c r="M704">
        <v>3.1866371442264949</v>
      </c>
      <c r="N704">
        <v>3.1408816867828726</v>
      </c>
    </row>
    <row r="705" spans="1:14">
      <c r="A705">
        <v>98.299999999999812</v>
      </c>
      <c r="B705">
        <v>5.6357355996578535</v>
      </c>
      <c r="C705">
        <v>4.2168813232956541</v>
      </c>
      <c r="D705">
        <v>4.3635991811608683</v>
      </c>
      <c r="E705">
        <v>4.2550347329258695</v>
      </c>
      <c r="F705">
        <v>4.1259612485234953</v>
      </c>
      <c r="G705">
        <v>3.9877196461115716</v>
      </c>
      <c r="H705">
        <v>3.7422551832616859</v>
      </c>
      <c r="I705">
        <v>3.6629018546494949</v>
      </c>
      <c r="J705">
        <v>3.4955010225856302</v>
      </c>
      <c r="K705">
        <v>3.4070592863682774</v>
      </c>
      <c r="L705">
        <v>3.3581105387953984</v>
      </c>
      <c r="M705">
        <v>3.2327844576825271</v>
      </c>
      <c r="N705">
        <v>3.1947517082033841</v>
      </c>
    </row>
    <row r="706" spans="1:14">
      <c r="A706">
        <v>98.399999999999807</v>
      </c>
      <c r="B706">
        <v>5.6578890055865783</v>
      </c>
      <c r="C706">
        <v>4.2337915544652081</v>
      </c>
      <c r="D706">
        <v>4.3977942032918982</v>
      </c>
      <c r="E706">
        <v>4.3283996093373975</v>
      </c>
      <c r="F706">
        <v>4.1722247207912382</v>
      </c>
      <c r="G706">
        <v>4.032226336084701</v>
      </c>
      <c r="H706">
        <v>3.8243425138621729</v>
      </c>
      <c r="I706">
        <v>3.7207702121041537</v>
      </c>
      <c r="J706">
        <v>3.5651800096200548</v>
      </c>
      <c r="K706">
        <v>3.4667141719562991</v>
      </c>
      <c r="L706">
        <v>3.4086871926094231</v>
      </c>
      <c r="M706">
        <v>3.3681671284737362</v>
      </c>
      <c r="N706">
        <v>3.2378281325520248</v>
      </c>
    </row>
    <row r="707" spans="1:14">
      <c r="A707">
        <v>98.499999999999801</v>
      </c>
      <c r="B707">
        <v>5.6706592713998019</v>
      </c>
      <c r="C707">
        <v>4.2700319025100146</v>
      </c>
      <c r="D707">
        <v>4.4585365799735879</v>
      </c>
      <c r="E707">
        <v>4.3783333549048464</v>
      </c>
      <c r="F707">
        <v>4.2800138822121632</v>
      </c>
      <c r="G707">
        <v>4.1055021266429375</v>
      </c>
      <c r="H707">
        <v>3.9353903048965693</v>
      </c>
      <c r="I707">
        <v>3.8199279089961049</v>
      </c>
      <c r="J707">
        <v>3.6387297818938977</v>
      </c>
      <c r="K707">
        <v>3.5252887473239984</v>
      </c>
      <c r="L707">
        <v>3.4816680249269227</v>
      </c>
      <c r="M707">
        <v>3.4533655718536966</v>
      </c>
      <c r="N707">
        <v>3.3355905391485416</v>
      </c>
    </row>
    <row r="708" spans="1:14">
      <c r="A708">
        <v>98.599999999999795</v>
      </c>
      <c r="B708">
        <v>5.701381879492053</v>
      </c>
      <c r="C708">
        <v>4.2902799241095408</v>
      </c>
      <c r="D708">
        <v>4.4825242421056526</v>
      </c>
      <c r="E708">
        <v>4.4066635232428695</v>
      </c>
      <c r="F708">
        <v>4.3324202781506305</v>
      </c>
      <c r="G708">
        <v>4.1884978810688338</v>
      </c>
      <c r="H708">
        <v>4.0201729236085795</v>
      </c>
      <c r="I708">
        <v>3.8880055919237781</v>
      </c>
      <c r="J708">
        <v>3.6954654620013123</v>
      </c>
      <c r="K708">
        <v>3.627763923927247</v>
      </c>
      <c r="L708">
        <v>3.5455719086082516</v>
      </c>
      <c r="M708">
        <v>3.4909578563593149</v>
      </c>
      <c r="N708">
        <v>3.4391483687198274</v>
      </c>
    </row>
    <row r="709" spans="1:14">
      <c r="A709">
        <v>98.69999999999979</v>
      </c>
      <c r="B709">
        <v>5.7172814115338069</v>
      </c>
      <c r="C709">
        <v>4.3280624807273718</v>
      </c>
      <c r="D709">
        <v>4.5510474036826469</v>
      </c>
      <c r="E709">
        <v>4.4582548908874653</v>
      </c>
      <c r="F709">
        <v>4.4090198574716606</v>
      </c>
      <c r="G709">
        <v>4.2705039781707388</v>
      </c>
      <c r="H709">
        <v>4.1480145160810666</v>
      </c>
      <c r="I709">
        <v>3.9683769358775036</v>
      </c>
      <c r="J709">
        <v>3.7885026052013231</v>
      </c>
      <c r="K709">
        <v>3.7163294888322231</v>
      </c>
      <c r="L709">
        <v>3.5852904000608126</v>
      </c>
      <c r="M709">
        <v>3.6131882543562366</v>
      </c>
      <c r="N709">
        <v>3.5413669717185812</v>
      </c>
    </row>
    <row r="710" spans="1:14">
      <c r="A710">
        <v>98.799999999999784</v>
      </c>
      <c r="B710">
        <v>5.7483673769974555</v>
      </c>
      <c r="C710">
        <v>4.3635187179482546</v>
      </c>
      <c r="D710">
        <v>4.6127875933935272</v>
      </c>
      <c r="E710">
        <v>4.5462719945537682</v>
      </c>
      <c r="F710">
        <v>4.4882151151634524</v>
      </c>
      <c r="G710">
        <v>4.3614230978641952</v>
      </c>
      <c r="H710">
        <v>4.2178027695520717</v>
      </c>
      <c r="I710">
        <v>4.0842121296936549</v>
      </c>
      <c r="J710">
        <v>3.8641101708138867</v>
      </c>
      <c r="K710">
        <v>3.8345074893757531</v>
      </c>
      <c r="L710">
        <v>3.6914462906442029</v>
      </c>
      <c r="M710">
        <v>3.6915306791826081</v>
      </c>
      <c r="N710">
        <v>3.6557003334213372</v>
      </c>
    </row>
    <row r="711" spans="1:14">
      <c r="A711">
        <v>98.899999999999778</v>
      </c>
      <c r="B711">
        <v>5.7679979206995782</v>
      </c>
      <c r="C711">
        <v>4.3997756566709061</v>
      </c>
      <c r="D711">
        <v>4.6706621299302604</v>
      </c>
      <c r="E711">
        <v>4.5892406047246475</v>
      </c>
      <c r="F711">
        <v>4.587298096279472</v>
      </c>
      <c r="G711">
        <v>4.4786203459760419</v>
      </c>
      <c r="H711">
        <v>4.2893131163238651</v>
      </c>
      <c r="I711">
        <v>4.195294706723927</v>
      </c>
      <c r="J711">
        <v>3.968940730120563</v>
      </c>
      <c r="K711">
        <v>3.9018661042306344</v>
      </c>
      <c r="L711">
        <v>3.7835156223543125</v>
      </c>
      <c r="M711">
        <v>3.7603344602684032</v>
      </c>
      <c r="N711">
        <v>3.7251699798698912</v>
      </c>
    </row>
    <row r="712" spans="1:14">
      <c r="A712">
        <v>98.999999999999773</v>
      </c>
      <c r="B712">
        <v>5.7837127044199823</v>
      </c>
      <c r="C712">
        <v>4.4235896796716858</v>
      </c>
      <c r="D712">
        <v>4.7101585661465553</v>
      </c>
      <c r="E712">
        <v>4.6354305925640666</v>
      </c>
      <c r="F712">
        <v>4.6840069208334523</v>
      </c>
      <c r="G712">
        <v>4.5756574172635247</v>
      </c>
      <c r="H712">
        <v>4.4281861172419239</v>
      </c>
      <c r="I712">
        <v>4.3286481515567266</v>
      </c>
      <c r="J712">
        <v>4.1048801074388059</v>
      </c>
      <c r="K712">
        <v>3.9580189513031674</v>
      </c>
      <c r="L712">
        <v>3.8781128535483544</v>
      </c>
      <c r="M712">
        <v>3.8385585306598111</v>
      </c>
      <c r="N712">
        <v>3.8543491512314789</v>
      </c>
    </row>
    <row r="713" spans="1:14">
      <c r="A713">
        <v>99.099999999999767</v>
      </c>
      <c r="B713">
        <v>5.8151227555657758</v>
      </c>
      <c r="C713">
        <v>4.4765415915442084</v>
      </c>
      <c r="D713">
        <v>4.7556143486262066</v>
      </c>
      <c r="E713">
        <v>4.7676605526690334</v>
      </c>
      <c r="F713">
        <v>4.7748043741417501</v>
      </c>
      <c r="G713">
        <v>4.6816875795022277</v>
      </c>
      <c r="H713">
        <v>4.5370633964036555</v>
      </c>
      <c r="I713">
        <v>4.4154764432296458</v>
      </c>
      <c r="J713">
        <v>4.2659645945491533</v>
      </c>
      <c r="K713">
        <v>4.0197292821831052</v>
      </c>
      <c r="L713">
        <v>4.0247932309709897</v>
      </c>
      <c r="M713">
        <v>3.9404083251047197</v>
      </c>
      <c r="N713">
        <v>3.9982903724631926</v>
      </c>
    </row>
    <row r="714" spans="1:14">
      <c r="A714">
        <v>99.199999999999761</v>
      </c>
      <c r="B714">
        <v>5.8342619996405798</v>
      </c>
      <c r="C714">
        <v>4.5083285684996923</v>
      </c>
      <c r="D714">
        <v>4.8147398639227035</v>
      </c>
      <c r="E714">
        <v>4.8583057069526365</v>
      </c>
      <c r="F714">
        <v>4.8649602061071615</v>
      </c>
      <c r="G714">
        <v>4.7633890532465877</v>
      </c>
      <c r="H714">
        <v>4.6408696054988914</v>
      </c>
      <c r="I714">
        <v>4.579500431650664</v>
      </c>
      <c r="J714">
        <v>4.4319538466917976</v>
      </c>
      <c r="K714">
        <v>4.2147555113281534</v>
      </c>
      <c r="L714">
        <v>4.1460201240870349</v>
      </c>
      <c r="M714">
        <v>4.0570709880326605</v>
      </c>
      <c r="N714">
        <v>4.1506467876065063</v>
      </c>
    </row>
    <row r="715" spans="1:14">
      <c r="A715">
        <v>99.299999999999756</v>
      </c>
      <c r="B715">
        <v>5.8519242235264493</v>
      </c>
      <c r="C715">
        <v>4.562754430905871</v>
      </c>
      <c r="D715">
        <v>4.8921767838626913</v>
      </c>
      <c r="E715">
        <v>4.9124520632242756</v>
      </c>
      <c r="F715">
        <v>4.9633768794799877</v>
      </c>
      <c r="G715">
        <v>4.8776190798036598</v>
      </c>
      <c r="H715">
        <v>4.7457257464138598</v>
      </c>
      <c r="I715">
        <v>4.7280212566733697</v>
      </c>
      <c r="J715">
        <v>4.5849747866625208</v>
      </c>
      <c r="K715">
        <v>4.3723174220364012</v>
      </c>
      <c r="L715">
        <v>4.2996011488979198</v>
      </c>
      <c r="M715">
        <v>4.1759386429501557</v>
      </c>
      <c r="N715">
        <v>4.2467985088044058</v>
      </c>
    </row>
    <row r="716" spans="1:14">
      <c r="A716">
        <v>99.39999999999975</v>
      </c>
      <c r="B716">
        <v>5.8741252001556346</v>
      </c>
      <c r="C716">
        <v>4.602193399209856</v>
      </c>
      <c r="D716">
        <v>4.9616305362663198</v>
      </c>
      <c r="E716">
        <v>5.013742491707962</v>
      </c>
      <c r="F716">
        <v>5.1026343657171331</v>
      </c>
      <c r="G716">
        <v>4.9981666322654377</v>
      </c>
      <c r="H716">
        <v>4.842959783406406</v>
      </c>
      <c r="I716">
        <v>4.8780776808091142</v>
      </c>
      <c r="J716">
        <v>4.7780396231071922</v>
      </c>
      <c r="K716">
        <v>4.6699166376884769</v>
      </c>
      <c r="L716">
        <v>4.393024040594292</v>
      </c>
      <c r="M716">
        <v>4.3381592444996366</v>
      </c>
      <c r="N716">
        <v>4.4318563982120418</v>
      </c>
    </row>
    <row r="717" spans="1:14">
      <c r="A717">
        <v>99.499999999999744</v>
      </c>
      <c r="B717">
        <v>5.8936880938683167</v>
      </c>
      <c r="C717">
        <v>4.6566290293487818</v>
      </c>
      <c r="D717">
        <v>5.0572731696999842</v>
      </c>
      <c r="E717">
        <v>5.1719068914067954</v>
      </c>
      <c r="F717">
        <v>5.2847582539731288</v>
      </c>
      <c r="G717">
        <v>5.1238965690177505</v>
      </c>
      <c r="H717">
        <v>4.9378210980942425</v>
      </c>
      <c r="I717">
        <v>5.1180519051446263</v>
      </c>
      <c r="J717">
        <v>4.9156530902920679</v>
      </c>
      <c r="K717">
        <v>4.7777875721022269</v>
      </c>
      <c r="L717">
        <v>4.6652991986680687</v>
      </c>
      <c r="M717">
        <v>4.5208569524028759</v>
      </c>
      <c r="N717">
        <v>4.5661082293866047</v>
      </c>
    </row>
    <row r="718" spans="1:14">
      <c r="A718">
        <v>99.599999999999739</v>
      </c>
      <c r="B718">
        <v>5.9087374090359459</v>
      </c>
      <c r="C718">
        <v>4.7110127849541588</v>
      </c>
      <c r="D718">
        <v>5.1514113354970537</v>
      </c>
      <c r="E718">
        <v>5.3396913720497281</v>
      </c>
      <c r="F718">
        <v>5.3898717084791699</v>
      </c>
      <c r="G718">
        <v>5.2759300136349925</v>
      </c>
      <c r="H718">
        <v>5.1106065546014969</v>
      </c>
      <c r="I718">
        <v>5.2814191177308869</v>
      </c>
      <c r="J718">
        <v>5.0725236391586535</v>
      </c>
      <c r="K718">
        <v>5.0203971417113831</v>
      </c>
      <c r="L718">
        <v>4.7908233414007926</v>
      </c>
      <c r="M718">
        <v>4.6430519666608001</v>
      </c>
      <c r="N718">
        <v>4.8025869356967901</v>
      </c>
    </row>
    <row r="719" spans="1:14">
      <c r="A719">
        <v>99.699999999999733</v>
      </c>
      <c r="B719">
        <v>5.9273690727265977</v>
      </c>
      <c r="C719">
        <v>4.7581115347206531</v>
      </c>
      <c r="D719">
        <v>5.2243783424712582</v>
      </c>
      <c r="E719">
        <v>5.5035433622846988</v>
      </c>
      <c r="F719">
        <v>5.5638336855836634</v>
      </c>
      <c r="G719">
        <v>5.5822035557610103</v>
      </c>
      <c r="H719">
        <v>5.3308846842307434</v>
      </c>
      <c r="I719">
        <v>5.4261213409959543</v>
      </c>
      <c r="J719">
        <v>5.4367212044734856</v>
      </c>
      <c r="K719">
        <v>5.2869925868290615</v>
      </c>
      <c r="L719">
        <v>5.0325712071766739</v>
      </c>
      <c r="M719">
        <v>4.863576750196585</v>
      </c>
      <c r="N719">
        <v>5.0340431113111217</v>
      </c>
    </row>
    <row r="720" spans="1:14">
      <c r="A720">
        <v>99.799999999999727</v>
      </c>
      <c r="B720">
        <v>5.9443653424435867</v>
      </c>
      <c r="C720">
        <v>4.8176382671946456</v>
      </c>
      <c r="D720">
        <v>5.3341864515119877</v>
      </c>
      <c r="E720">
        <v>5.7603430418336732</v>
      </c>
      <c r="F720">
        <v>5.7780443486799484</v>
      </c>
      <c r="G720">
        <v>5.7917564906560663</v>
      </c>
      <c r="H720">
        <v>5.8096326112880616</v>
      </c>
      <c r="I720">
        <v>5.6693393028359997</v>
      </c>
      <c r="J720">
        <v>5.7619123269464758</v>
      </c>
      <c r="K720">
        <v>5.5547170286587289</v>
      </c>
      <c r="L720">
        <v>5.220628793246525</v>
      </c>
      <c r="M720">
        <v>5.3827484435538606</v>
      </c>
      <c r="N720">
        <v>5.2470465496423904</v>
      </c>
    </row>
    <row r="721" spans="1:14">
      <c r="A721">
        <v>99.899999999999721</v>
      </c>
      <c r="B721">
        <v>5.9715551623144094</v>
      </c>
      <c r="C721">
        <v>4.8791693144139341</v>
      </c>
      <c r="D721">
        <v>5.4865755837070491</v>
      </c>
      <c r="E721">
        <v>6.0953572605593109</v>
      </c>
      <c r="F721">
        <v>6.271884449699396</v>
      </c>
      <c r="G721">
        <v>6.2447408815551668</v>
      </c>
      <c r="H721">
        <v>6.0227470848445153</v>
      </c>
      <c r="I721">
        <v>6.0472094655712345</v>
      </c>
      <c r="J721">
        <v>6.0816189115863803</v>
      </c>
      <c r="K721">
        <v>6.223946423138937</v>
      </c>
      <c r="L721">
        <v>5.7098942716979915</v>
      </c>
      <c r="M721">
        <v>5.6896271996569672</v>
      </c>
      <c r="N721">
        <v>6.0109314830070995</v>
      </c>
    </row>
    <row r="731" spans="1:14">
      <c r="A731" t="s">
        <v>46</v>
      </c>
      <c r="I731" t="s">
        <v>65</v>
      </c>
    </row>
    <row r="732" spans="1:14">
      <c r="A732" s="5">
        <v>0</v>
      </c>
      <c r="E732">
        <v>0</v>
      </c>
      <c r="J732">
        <v>-999999</v>
      </c>
    </row>
    <row r="733" spans="1:14">
      <c r="A733" s="5">
        <v>1</v>
      </c>
      <c r="B733">
        <f>1-(A733/100)</f>
        <v>0.99</v>
      </c>
      <c r="C733">
        <f>B733/(расчёт!$I$69)</f>
        <v>0.14142857142857143</v>
      </c>
      <c r="D733">
        <f>FINV(C733,расчёт!$I$68-1,(расчёт!$I$69-1)*(расчёт!$I$68-1))</f>
        <v>2.312437468645224</v>
      </c>
      <c r="E733">
        <f>D733/(D733+расчёт!$I$69-1)</f>
        <v>0.27819005885672055</v>
      </c>
      <c r="J733" t="e">
        <f ca="1">_xlfn.T.INV.2T(B733,расчёт!$I$82-1)</f>
        <v>#NAME?</v>
      </c>
    </row>
    <row r="734" spans="1:14">
      <c r="A734" s="5">
        <v>2</v>
      </c>
      <c r="B734" s="5">
        <f t="shared" ref="B734:B797" si="0">1-(A734/100)</f>
        <v>0.98</v>
      </c>
      <c r="C734" s="5">
        <f>B734/(расчёт!$I$69)</f>
        <v>0.13999999999999999</v>
      </c>
      <c r="D734" s="5">
        <f>FINV(C734,расчёт!$I$68-1,(расчёт!$I$69-1)*(расчёт!$I$68-1))</f>
        <v>2.3265145337449349</v>
      </c>
      <c r="E734" s="5">
        <f>D734/(D734+расчёт!$I$69-1)</f>
        <v>0.27941037324996554</v>
      </c>
      <c r="J734" s="5" t="e">
        <f ca="1">_xlfn.T.INV.2T(B734,расчёт!$I$82-1)</f>
        <v>#NAME?</v>
      </c>
    </row>
    <row r="735" spans="1:14">
      <c r="A735" s="5">
        <v>3</v>
      </c>
      <c r="B735" s="5">
        <f t="shared" si="0"/>
        <v>0.97</v>
      </c>
      <c r="C735" s="5">
        <f>B735/(расчёт!$I$69)</f>
        <v>0.13857142857142857</v>
      </c>
      <c r="D735" s="5">
        <f>FINV(C735,расчёт!$I$68-1,(расчёт!$I$69-1)*(расчёт!$I$68-1))</f>
        <v>2.3407601891077876</v>
      </c>
      <c r="E735" s="5">
        <f>D735/(D735+расчёт!$I$69-1)</f>
        <v>0.28064110896805189</v>
      </c>
      <c r="J735" s="5" t="e">
        <f ca="1">_xlfn.T.INV.2T(B735,расчёт!$I$82-1)</f>
        <v>#NAME?</v>
      </c>
    </row>
    <row r="736" spans="1:14">
      <c r="A736" s="5">
        <v>4</v>
      </c>
      <c r="B736" s="5">
        <f t="shared" si="0"/>
        <v>0.96</v>
      </c>
      <c r="C736" s="5">
        <f>B736/(расчёт!$I$69)</f>
        <v>0.13714285714285715</v>
      </c>
      <c r="D736" s="5">
        <f>FINV(C736,расчёт!$I$68-1,(расчёт!$I$69-1)*(расчёт!$I$68-1))</f>
        <v>2.355178223367651</v>
      </c>
      <c r="E736" s="5">
        <f>D736/(D736+расчёт!$I$69-1)</f>
        <v>0.28188246383311366</v>
      </c>
      <c r="J736" s="5" t="e">
        <f ca="1">_xlfn.T.INV.2T(B736,расчёт!$I$82-1)</f>
        <v>#NAME?</v>
      </c>
    </row>
    <row r="737" spans="1:10">
      <c r="A737" s="5">
        <v>5</v>
      </c>
      <c r="B737" s="5">
        <f t="shared" si="0"/>
        <v>0.95</v>
      </c>
      <c r="C737" s="5">
        <f>B737/(расчёт!$I$69)</f>
        <v>0.1357142857142857</v>
      </c>
      <c r="D737" s="5">
        <f>FINV(C737,расчёт!$I$68-1,(расчёт!$I$69-1)*(расчёт!$I$68-1))</f>
        <v>2.3697725508986478</v>
      </c>
      <c r="E737" s="5">
        <f>D737/(D737+расчёт!$I$69-1)</f>
        <v>0.28313464153147261</v>
      </c>
      <c r="J737" s="5" t="e">
        <f ca="1">_xlfn.T.INV.2T(B737,расчёт!$I$82-1)</f>
        <v>#NAME?</v>
      </c>
    </row>
    <row r="738" spans="1:10">
      <c r="A738" s="5">
        <v>6</v>
      </c>
      <c r="B738" s="5">
        <f t="shared" si="0"/>
        <v>0.94</v>
      </c>
      <c r="C738" s="5">
        <f>B738/(расчёт!$I$69)</f>
        <v>0.13428571428571429</v>
      </c>
      <c r="D738" s="5">
        <f>FINV(C738,расчёт!$I$68-1,(расчёт!$I$69-1)*(расчёт!$I$68-1))</f>
        <v>2.3845472173643723</v>
      </c>
      <c r="E738" s="5">
        <f>D738/(D738+расчёт!$I$69-1)</f>
        <v>0.28439785185131788</v>
      </c>
      <c r="J738" s="5" t="e">
        <f ca="1">_xlfn.T.INV.2T(B738,расчёт!$I$82-1)</f>
        <v>#NAME?</v>
      </c>
    </row>
    <row r="739" spans="1:10">
      <c r="A739" s="5">
        <v>7</v>
      </c>
      <c r="B739" s="5">
        <f t="shared" si="0"/>
        <v>0.92999999999999994</v>
      </c>
      <c r="C739" s="5">
        <f>B739/(расчёт!$I$69)</f>
        <v>0.13285714285714284</v>
      </c>
      <c r="D739" s="5">
        <f>FINV(C739,расчёт!$I$68-1,(расчёт!$I$69-1)*(расчёт!$I$68-1))</f>
        <v>2.3995064055740238</v>
      </c>
      <c r="E739" s="5">
        <f>D739/(D739+расчёт!$I$69-1)</f>
        <v>0.28567231093266143</v>
      </c>
      <c r="J739" s="5" t="e">
        <f ca="1">_xlfn.T.INV.2T(B739,расчёт!$I$82-1)</f>
        <v>#NAME?</v>
      </c>
    </row>
    <row r="740" spans="1:10">
      <c r="A740" s="5">
        <v>8</v>
      </c>
      <c r="B740" s="5">
        <f t="shared" si="0"/>
        <v>0.92</v>
      </c>
      <c r="C740" s="5">
        <f>B740/(расчёт!$I$69)</f>
        <v>0.13142857142857142</v>
      </c>
      <c r="D740" s="5">
        <f>FINV(C740,расчёт!$I$68-1,(расчёт!$I$69-1)*(расчёт!$I$68-1))</f>
        <v>2.4146544416659763</v>
      </c>
      <c r="E740" s="5">
        <f>D740/(D740+расчёт!$I$69-1)</f>
        <v>0.28695824153034505</v>
      </c>
      <c r="J740" s="5" t="e">
        <f ca="1">_xlfn.T.INV.2T(B740,расчёт!$I$82-1)</f>
        <v>#NAME?</v>
      </c>
    </row>
    <row r="741" spans="1:10">
      <c r="A741" s="5">
        <v>9</v>
      </c>
      <c r="B741" s="5">
        <f t="shared" si="0"/>
        <v>0.91</v>
      </c>
      <c r="C741" s="5">
        <f>B741/(расчёт!$I$69)</f>
        <v>0.13</v>
      </c>
      <c r="D741" s="5">
        <f>FINV(C741,расчёт!$I$68-1,(расчёт!$I$69-1)*(расчёт!$I$68-1))</f>
        <v>2.4299958016408079</v>
      </c>
      <c r="E741" s="5">
        <f>D741/(D741+расчёт!$I$69-1)</f>
        <v>0.28825587329092567</v>
      </c>
      <c r="J741" s="5" t="e">
        <f ca="1">_xlfn.T.INV.2T(B741,расчёт!$I$82-1)</f>
        <v>#NAME?</v>
      </c>
    </row>
    <row r="742" spans="1:10">
      <c r="A742" s="5">
        <v>10</v>
      </c>
      <c r="B742" s="5">
        <f t="shared" si="0"/>
        <v>0.9</v>
      </c>
      <c r="C742" s="5">
        <f>B742/(расчёт!$I$69)</f>
        <v>0.12857142857142859</v>
      </c>
      <c r="D742" s="5">
        <f>FINV(C742,расчёт!$I$68-1,(расчёт!$I$69-1)*(расчёт!$I$68-1))</f>
        <v>2.4455351182677214</v>
      </c>
      <c r="E742" s="5">
        <f>D742/(D742+расчёт!$I$69-1)</f>
        <v>0.28956544304433957</v>
      </c>
      <c r="J742" s="5" t="e">
        <f ca="1">_xlfn.T.INV.2T(B742,расчёт!$I$82-1)</f>
        <v>#NAME?</v>
      </c>
    </row>
    <row r="743" spans="1:10">
      <c r="A743" s="5">
        <v>11</v>
      </c>
      <c r="B743" s="5">
        <f t="shared" si="0"/>
        <v>0.89</v>
      </c>
      <c r="C743" s="5">
        <f>B743/(расчёт!$I$69)</f>
        <v>0.12714285714285714</v>
      </c>
      <c r="D743" s="5">
        <f>FINV(C743,расчёт!$I$68-1,(расчёт!$I$69-1)*(расчёт!$I$68-1))</f>
        <v>2.4612771883899898</v>
      </c>
      <c r="E743" s="5">
        <f>D743/(D743+расчёт!$I$69-1)</f>
        <v>0.2908871951112999</v>
      </c>
      <c r="J743" s="5" t="e">
        <f ca="1">_xlfn.T.INV.2T(B743,расчёт!$I$82-1)</f>
        <v>#NAME?</v>
      </c>
    </row>
    <row r="744" spans="1:10">
      <c r="A744" s="5">
        <v>12</v>
      </c>
      <c r="B744" s="5">
        <f t="shared" si="0"/>
        <v>0.88</v>
      </c>
      <c r="C744" s="5">
        <f>B744/(расчёт!$I$69)</f>
        <v>0.12571428571428572</v>
      </c>
      <c r="D744" s="5">
        <f>FINV(C744,расчёт!$I$68-1,(расчёт!$I$69-1)*(расчёт!$I$68-1))</f>
        <v>2.4772269806573695</v>
      </c>
      <c r="E744" s="5">
        <f>D744/(D744+расчёт!$I$69-1)</f>
        <v>0.2922213816274708</v>
      </c>
      <c r="J744" s="5" t="e">
        <f ca="1">_xlfn.T.INV.2T(B744,расчёт!$I$82-1)</f>
        <v>#NAME?</v>
      </c>
    </row>
    <row r="745" spans="1:10">
      <c r="A745" s="5">
        <v>13</v>
      </c>
      <c r="B745" s="5">
        <f t="shared" si="0"/>
        <v>0.87</v>
      </c>
      <c r="C745" s="5">
        <f>B745/(расчёт!$I$69)</f>
        <v>0.12428571428571429</v>
      </c>
      <c r="D745" s="5">
        <f>FINV(C745,расчёт!$I$68-1,(расчёт!$I$69-1)*(расчёт!$I$68-1))</f>
        <v>2.4933896437155321</v>
      </c>
      <c r="E745" s="5">
        <f>D745/(D745+расчёт!$I$69-1)</f>
        <v>0.29356826288553156</v>
      </c>
      <c r="J745" s="5" t="e">
        <f ca="1">_xlfn.T.INV.2T(B745,расчёт!$I$82-1)</f>
        <v>#NAME?</v>
      </c>
    </row>
    <row r="746" spans="1:10">
      <c r="A746" s="5">
        <v>14</v>
      </c>
      <c r="B746" s="5">
        <f t="shared" si="0"/>
        <v>0.86</v>
      </c>
      <c r="C746" s="5">
        <f>B746/(расчёт!$I$69)</f>
        <v>0.12285714285714286</v>
      </c>
      <c r="D746" s="5">
        <f>FINV(C746,расчёт!$I$68-1,(расчёт!$I$69-1)*(расчёт!$I$68-1))</f>
        <v>2.5097705148851537</v>
      </c>
      <c r="E746" s="5">
        <f>D746/(D746+расчёт!$I$69-1)</f>
        <v>0.29492810769633604</v>
      </c>
      <c r="J746" s="5" t="e">
        <f ca="1">_xlfn.T.INV.2T(B746,расчёт!$I$82-1)</f>
        <v>#NAME?</v>
      </c>
    </row>
    <row r="747" spans="1:10">
      <c r="A747" s="5">
        <v>15</v>
      </c>
      <c r="B747" s="5">
        <f t="shared" si="0"/>
        <v>0.85</v>
      </c>
      <c r="C747" s="5">
        <f>B747/(расчёт!$I$69)</f>
        <v>0.12142857142857143</v>
      </c>
      <c r="D747" s="5">
        <f>FINV(C747,расчёт!$I$68-1,(расчёт!$I$69-1)*(расчёт!$I$68-1))</f>
        <v>2.526375129366019</v>
      </c>
      <c r="E747" s="5">
        <f>D747/(D747+расчёт!$I$69-1)</f>
        <v>0.29630119377047254</v>
      </c>
      <c r="J747" s="5" t="e">
        <f ca="1">_xlfn.T.INV.2T(B747,расчёт!$I$82-1)</f>
        <v>#NAME?</v>
      </c>
    </row>
    <row r="748" spans="1:10">
      <c r="A748" s="5">
        <v>16</v>
      </c>
      <c r="B748" s="5">
        <f t="shared" si="0"/>
        <v>0.84</v>
      </c>
      <c r="C748" s="5">
        <f>B748/(расчёт!$I$69)</f>
        <v>0.12</v>
      </c>
      <c r="D748" s="5">
        <f>FINV(C748,расчёт!$I$68-1,(расчёт!$I$69-1)*(расчёт!$I$68-1))</f>
        <v>2.5432092300044795</v>
      </c>
      <c r="E748" s="5">
        <f>D748/(D748+расчёт!$I$69-1)</f>
        <v>0.29768780812162626</v>
      </c>
      <c r="J748" s="5" t="e">
        <f ca="1">_xlfn.T.INV.2T(B748,расчёт!$I$82-1)</f>
        <v>#NAME?</v>
      </c>
    </row>
    <row r="749" spans="1:10">
      <c r="A749" s="5">
        <v>17</v>
      </c>
      <c r="B749" s="5">
        <f t="shared" si="0"/>
        <v>0.83</v>
      </c>
      <c r="C749" s="5">
        <f>B749/(расчёт!$I$69)</f>
        <v>0.11857142857142856</v>
      </c>
      <c r="D749" s="5">
        <f>FINV(C749,расчёт!$I$68-1,(расчёт!$I$69-1)*(расчёт!$I$68-1))</f>
        <v>2.5602787776659435</v>
      </c>
      <c r="E749" s="5">
        <f>D749/(D749+расчёт!$I$69-1)</f>
        <v>0.29908824749327062</v>
      </c>
      <c r="J749" s="5" t="e">
        <f ca="1">_xlfn.T.INV.2T(B749,расчёт!$I$82-1)</f>
        <v>#NAME?</v>
      </c>
    </row>
    <row r="750" spans="1:10">
      <c r="A750" s="5">
        <v>18</v>
      </c>
      <c r="B750" s="5">
        <f t="shared" si="0"/>
        <v>0.82000000000000006</v>
      </c>
      <c r="C750" s="5">
        <f>B750/(расчёт!$I$69)</f>
        <v>0.11714285714285715</v>
      </c>
      <c r="D750" s="5">
        <f>FINV(C750,расчёт!$I$68-1,(расчёт!$I$69-1)*(расчёт!$I$68-1))</f>
        <v>2.577589962257627</v>
      </c>
      <c r="E750" s="5">
        <f>D750/(D750+расчёт!$I$69-1)</f>
        <v>0.30050281881033214</v>
      </c>
      <c r="J750" s="5" t="e">
        <f ca="1">_xlfn.T.INV.2T(B750,расчёт!$I$82-1)</f>
        <v>#NAME?</v>
      </c>
    </row>
    <row r="751" spans="1:10">
      <c r="A751" s="5">
        <v>19</v>
      </c>
      <c r="B751" s="5">
        <f t="shared" si="0"/>
        <v>0.81</v>
      </c>
      <c r="C751" s="5">
        <f>B751/(расчёт!$I$69)</f>
        <v>0.11571428571428573</v>
      </c>
      <c r="D751" s="5">
        <f>FINV(C751,расчёт!$I$68-1,(расчёт!$I$69-1)*(расчёт!$I$68-1))</f>
        <v>2.5951492144508714</v>
      </c>
      <c r="E751" s="5">
        <f>D751/(D751+расчёт!$I$69-1)</f>
        <v>0.30193183965761683</v>
      </c>
      <c r="J751" s="5" t="e">
        <f ca="1">_xlfn.T.INV.2T(B751,расчёт!$I$82-1)</f>
        <v>#NAME?</v>
      </c>
    </row>
    <row r="752" spans="1:10">
      <c r="A752" s="5">
        <v>20</v>
      </c>
      <c r="B752" s="5">
        <f t="shared" si="0"/>
        <v>0.8</v>
      </c>
      <c r="C752" s="5">
        <f>B752/(расчёт!$I$69)</f>
        <v>0.1142857142857143</v>
      </c>
      <c r="D752" s="5">
        <f>FINV(C752,расчёт!$I$68-1,(расчёт!$I$69-1)*(расчёт!$I$68-1))</f>
        <v>2.612963218156648</v>
      </c>
      <c r="E752" s="5">
        <f>D752/(D752+расчёт!$I$69-1)</f>
        <v>0.30337563878693496</v>
      </c>
      <c r="J752" s="5" t="e">
        <f ca="1">_xlfn.T.INV.2T(B752,расчёт!$I$82-1)</f>
        <v>#NAME?</v>
      </c>
    </row>
    <row r="753" spans="1:10">
      <c r="A753" s="5">
        <v>21</v>
      </c>
      <c r="B753" s="5">
        <f t="shared" si="0"/>
        <v>0.79</v>
      </c>
      <c r="C753" s="5">
        <f>B753/(расчёт!$I$69)</f>
        <v>0.11285714285714286</v>
      </c>
      <c r="D753" s="5">
        <f>FINV(C753,расчёт!$I$68-1,(расчёт!$I$69-1)*(расчёт!$I$68-1))</f>
        <v>2.6310389238127181</v>
      </c>
      <c r="E753" s="5">
        <f>D753/(D753+расчёт!$I$69-1)</f>
        <v>0.30483455665502551</v>
      </c>
      <c r="J753" s="5" t="e">
        <f ca="1">_xlfn.T.INV.2T(B753,расчёт!$I$82-1)</f>
        <v>#NAME?</v>
      </c>
    </row>
    <row r="754" spans="1:10">
      <c r="A754" s="5">
        <v>22</v>
      </c>
      <c r="B754" s="5">
        <f t="shared" si="0"/>
        <v>0.78</v>
      </c>
      <c r="C754" s="5">
        <f>B754/(расчёт!$I$69)</f>
        <v>0.11142857142857143</v>
      </c>
      <c r="D754" s="5">
        <f>FINV(C754,расчёт!$I$68-1,(расчёт!$I$69-1)*(расчёт!$I$68-1))</f>
        <v>2.6493835625463538</v>
      </c>
      <c r="E754" s="5">
        <f>D754/(D754+расчёт!$I$69-1)</f>
        <v>0.30630894599457242</v>
      </c>
      <c r="J754" s="5" t="e">
        <f ca="1">_xlfn.T.INV.2T(B754,расчёт!$I$82-1)</f>
        <v>#NAME?</v>
      </c>
    </row>
    <row r="755" spans="1:10">
      <c r="A755" s="5">
        <v>23</v>
      </c>
      <c r="B755" s="5">
        <f t="shared" si="0"/>
        <v>0.77</v>
      </c>
      <c r="C755" s="5">
        <f>B755/(расчёт!$I$69)</f>
        <v>0.11</v>
      </c>
      <c r="D755" s="5">
        <f>FINV(C755,расчёт!$I$68-1,(расчёт!$I$69-1)*(расчёт!$I$68-1))</f>
        <v>2.6680046612822848</v>
      </c>
      <c r="E755" s="5">
        <f>D755/(D755+расчёт!$I$69-1)</f>
        <v>0.30779917242079541</v>
      </c>
      <c r="J755" s="5" t="e">
        <f ca="1">_xlfn.T.INV.2T(B755,расчёт!$I$82-1)</f>
        <v>#NAME?</v>
      </c>
    </row>
    <row r="756" spans="1:10">
      <c r="A756" s="5">
        <v>24</v>
      </c>
      <c r="B756" s="5">
        <f t="shared" si="0"/>
        <v>0.76</v>
      </c>
      <c r="C756" s="5">
        <f>B756/(расчёт!$I$69)</f>
        <v>0.10857142857142857</v>
      </c>
      <c r="D756" s="5">
        <f>FINV(C756,расчёт!$I$68-1,(расчёт!$I$69-1)*(расчёт!$I$68-1))</f>
        <v>2.6869100588722086</v>
      </c>
      <c r="E756" s="5">
        <f>D756/(D756+расчёт!$I$69-1)</f>
        <v>0.30930561507632798</v>
      </c>
      <c r="J756" s="5" t="e">
        <f ca="1">_xlfn.T.INV.2T(B756,расчёт!$I$82-1)</f>
        <v>#NAME?</v>
      </c>
    </row>
    <row r="757" spans="1:10">
      <c r="A757" s="5">
        <v>25</v>
      </c>
      <c r="B757" s="5">
        <f t="shared" si="0"/>
        <v>0.75</v>
      </c>
      <c r="C757" s="5">
        <f>B757/(расчёт!$I$69)</f>
        <v>0.10714285714285714</v>
      </c>
      <c r="D757" s="5">
        <f>FINV(C757,расчёт!$I$68-1,(расчёт!$I$69-1)*(расчёт!$I$68-1))</f>
        <v>2.7061079233293723</v>
      </c>
      <c r="E757" s="5">
        <f>D757/(D757+расчёт!$I$69-1)</f>
        <v>0.31082866731733644</v>
      </c>
      <c r="J757" s="5" t="e">
        <f ca="1">_xlfn.T.INV.2T(B757,расчёт!$I$82-1)</f>
        <v>#NAME?</v>
      </c>
    </row>
    <row r="758" spans="1:10">
      <c r="A758" s="5">
        <v>26</v>
      </c>
      <c r="B758" s="5">
        <f t="shared" si="0"/>
        <v>0.74</v>
      </c>
      <c r="C758" s="5">
        <f>B758/(расчёт!$I$69)</f>
        <v>0.10571428571428572</v>
      </c>
      <c r="D758" s="5">
        <f>FINV(C758,расчёт!$I$68-1,(расчёт!$I$69-1)*(расчёт!$I$68-1))</f>
        <v>2.7256067702598505</v>
      </c>
      <c r="E758" s="5">
        <f>D758/(D758+расчёт!$I$69-1)</f>
        <v>0.31236873744411026</v>
      </c>
      <c r="J758" s="5" t="e">
        <f ca="1">_xlfn.T.INV.2T(B758,расчёт!$I$82-1)</f>
        <v>#NAME?</v>
      </c>
    </row>
    <row r="759" spans="1:10">
      <c r="A759" s="5">
        <v>27</v>
      </c>
      <c r="B759" s="5">
        <f t="shared" si="0"/>
        <v>0.73</v>
      </c>
      <c r="C759" s="5">
        <f>B759/(расчёт!$I$69)</f>
        <v>0.10428571428571429</v>
      </c>
      <c r="D759" s="5">
        <f>FINV(C759,расчёт!$I$68-1,(расчёт!$I$69-1)*(расчёт!$I$68-1))</f>
        <v>2.7454154825909951</v>
      </c>
      <c r="E759" s="5">
        <f>D759/(D759+расчёт!$I$69-1)</f>
        <v>0.3139262494796432</v>
      </c>
      <c r="J759" s="5" t="e">
        <f ca="1">_xlfn.T.INV.2T(B759,расчёт!$I$82-1)</f>
        <v>#NAME?</v>
      </c>
    </row>
    <row r="760" spans="1:10">
      <c r="A760" s="5">
        <v>28</v>
      </c>
      <c r="B760" s="5">
        <f t="shared" si="0"/>
        <v>0.72</v>
      </c>
      <c r="C760" s="5">
        <f>B760/(расчёт!$I$69)</f>
        <v>0.10285714285714286</v>
      </c>
      <c r="D760" s="5">
        <f>FINV(C760,расчёт!$I$68-1,(расчёт!$I$69-1)*(расчёт!$I$68-1))</f>
        <v>2.7655433317075273</v>
      </c>
      <c r="E760" s="5">
        <f>D760/(D760+расчёт!$I$69-1)</f>
        <v>0.31550164400006453</v>
      </c>
      <c r="J760" s="5" t="e">
        <f ca="1">_xlfn.T.INV.2T(B760,расчёт!$I$82-1)</f>
        <v>#NAME?</v>
      </c>
    </row>
    <row r="761" spans="1:10">
      <c r="A761" s="5">
        <v>29</v>
      </c>
      <c r="B761" s="5">
        <f t="shared" si="0"/>
        <v>0.71</v>
      </c>
      <c r="C761" s="5">
        <f>B761/(расчёт!$I$69)</f>
        <v>0.10142857142857142</v>
      </c>
      <c r="D761" s="5">
        <f>FINV(C761,расчёт!$I$68-1,(расчёт!$I$69-1)*(расчёт!$I$68-1))</f>
        <v>2.786000000116915</v>
      </c>
      <c r="E761" s="5">
        <f>D761/(D761+расчёт!$I$69-1)</f>
        <v>0.31709537902115209</v>
      </c>
      <c r="J761" s="5" t="e">
        <f ca="1">_xlfn.T.INV.2T(B761,расчёт!$I$82-1)</f>
        <v>#NAME?</v>
      </c>
    </row>
    <row r="762" spans="1:10">
      <c r="A762" s="5">
        <v>30</v>
      </c>
      <c r="B762" s="5">
        <f t="shared" si="0"/>
        <v>0.7</v>
      </c>
      <c r="C762" s="5">
        <f>B762/(расчёт!$I$69)</f>
        <v>9.9999999999999992E-2</v>
      </c>
      <c r="D762" s="5">
        <f>FINV(C762,расчёт!$I$68-1,(расчёт!$I$69-1)*(расчёт!$I$68-1))</f>
        <v>2.806795605777844</v>
      </c>
      <c r="E762" s="5">
        <f>D762/(D762+расчёт!$I$69-1)</f>
        <v>0.31870793094555294</v>
      </c>
      <c r="J762" s="5" t="e">
        <f ca="1">_xlfn.T.INV.2T(B762,расчёт!$I$82-1)</f>
        <v>#NAME?</v>
      </c>
    </row>
    <row r="763" spans="1:10">
      <c r="A763" s="5">
        <v>31</v>
      </c>
      <c r="B763" s="5">
        <f t="shared" si="0"/>
        <v>0.69</v>
      </c>
      <c r="C763" s="5">
        <f>B763/(расчёт!$I$69)</f>
        <v>9.857142857142856E-2</v>
      </c>
      <c r="D763" s="5">
        <f>FINV(C763,расчёт!$I$68-1,(расчёт!$I$69-1)*(расчёт!$I$68-1))</f>
        <v>2.8279407282396543</v>
      </c>
      <c r="E763" s="5">
        <f>D763/(D763+расчёт!$I$69-1)</f>
        <v>0.3203397955758096</v>
      </c>
      <c r="J763" s="5" t="e">
        <f ca="1">_xlfn.T.INV.2T(B763,расчёт!$I$82-1)</f>
        <v>#NAME?</v>
      </c>
    </row>
    <row r="764" spans="1:10">
      <c r="A764" s="5">
        <v>32</v>
      </c>
      <c r="B764" s="5">
        <f t="shared" si="0"/>
        <v>0.67999999999999994</v>
      </c>
      <c r="C764" s="5">
        <f>B764/(расчёт!$I$69)</f>
        <v>9.7142857142857128E-2</v>
      </c>
      <c r="D764" s="5">
        <f>FINV(C764,расчёт!$I$68-1,(расчёт!$I$69-1)*(расчёт!$I$68-1))</f>
        <v>2.8494464367559109</v>
      </c>
      <c r="E764" s="5">
        <f>D764/(D764+расчёт!$I$69-1)</f>
        <v>0.32199148919878423</v>
      </c>
      <c r="J764" s="5" t="e">
        <f ca="1">_xlfn.T.INV.2T(B764,расчёт!$I$82-1)</f>
        <v>#NAME?</v>
      </c>
    </row>
    <row r="765" spans="1:10">
      <c r="A765" s="5">
        <v>33</v>
      </c>
      <c r="B765" s="5">
        <f t="shared" si="0"/>
        <v>0.66999999999999993</v>
      </c>
      <c r="C765" s="5">
        <f>B765/(расчёт!$I$69)</f>
        <v>9.571428571428571E-2</v>
      </c>
      <c r="D765" s="5">
        <f>FINV(C765,расчёт!$I$68-1,(расчёт!$I$69-1)*(расчёт!$I$68-1))</f>
        <v>2.871324320552751</v>
      </c>
      <c r="E765" s="5">
        <f>D765/(D765+расчёт!$I$69-1)</f>
        <v>0.32366354974764866</v>
      </c>
      <c r="J765" s="5" t="e">
        <f ca="1">_xlfn.T.INV.2T(B765,расчёт!$I$82-1)</f>
        <v>#NAME?</v>
      </c>
    </row>
    <row r="766" spans="1:10">
      <c r="A766" s="5">
        <v>34</v>
      </c>
      <c r="B766" s="5">
        <f t="shared" si="0"/>
        <v>0.65999999999999992</v>
      </c>
      <c r="C766" s="5">
        <f>B766/(расчёт!$I$69)</f>
        <v>9.4285714285714278E-2</v>
      </c>
      <c r="D766" s="5">
        <f>FINV(C766,расчёт!$I$68-1,(расчёт!$I$69-1)*(расчёт!$I$68-1))</f>
        <v>2.8935865214520637</v>
      </c>
      <c r="E766" s="5">
        <f>D766/(D766+расчёт!$I$69-1)</f>
        <v>0.32535653804823222</v>
      </c>
      <c r="J766" s="5" t="e">
        <f ca="1">_xlfn.T.INV.2T(B766,расчёт!$I$82-1)</f>
        <v>#NAME?</v>
      </c>
    </row>
    <row r="767" spans="1:10">
      <c r="A767" s="5">
        <v>35</v>
      </c>
      <c r="B767" s="5">
        <f t="shared" si="0"/>
        <v>0.65</v>
      </c>
      <c r="C767" s="5">
        <f>B767/(расчёт!$I$69)</f>
        <v>9.285714285714286E-2</v>
      </c>
      <c r="D767" s="5">
        <f>FINV(C767,расчёт!$I$68-1,(расчёт!$I$69-1)*(расчёт!$I$68-1))</f>
        <v>2.9162457690715362</v>
      </c>
      <c r="E767" s="5">
        <f>D767/(D767+расчёт!$I$69-1)</f>
        <v>0.32707103915723595</v>
      </c>
      <c r="J767" s="5" t="e">
        <f ca="1">_xlfn.T.INV.2T(B767,расчёт!$I$82-1)</f>
        <v>#NAME?</v>
      </c>
    </row>
    <row r="768" spans="1:10">
      <c r="A768" s="5">
        <v>36</v>
      </c>
      <c r="B768" s="5">
        <f t="shared" si="0"/>
        <v>0.64</v>
      </c>
      <c r="C768" s="5">
        <f>B768/(расчёт!$I$69)</f>
        <v>9.1428571428571428E-2</v>
      </c>
      <c r="D768" s="5">
        <f>FINV(C768,расчёт!$I$68-1,(расчёт!$I$69-1)*(расчёт!$I$68-1))</f>
        <v>2.9393154188482713</v>
      </c>
      <c r="E768" s="5">
        <f>D768/(D768+расчёт!$I$69-1)</f>
        <v>0.32880766380060999</v>
      </c>
      <c r="J768" s="5" t="e">
        <f ca="1">_xlfn.T.INV.2T(B768,расчёт!$I$82-1)</f>
        <v>#NAME?</v>
      </c>
    </row>
    <row r="769" spans="1:10">
      <c r="A769" s="5">
        <v>37</v>
      </c>
      <c r="B769" s="5">
        <f t="shared" si="0"/>
        <v>0.63</v>
      </c>
      <c r="C769" s="5">
        <f>B769/(расчёт!$I$69)</f>
        <v>0.09</v>
      </c>
      <c r="D769" s="5">
        <f>FINV(C769,расчёт!$I$68-1,(расчёт!$I$69-1)*(расчёт!$I$68-1))</f>
        <v>2.9628094931605604</v>
      </c>
      <c r="E769" s="5">
        <f>D769/(D769+расчёт!$I$69-1)</f>
        <v>0.3305670499212835</v>
      </c>
      <c r="J769" s="5" t="e">
        <f ca="1">_xlfn.T.INV.2T(B769,расчёт!$I$82-1)</f>
        <v>#NAME?</v>
      </c>
    </row>
    <row r="770" spans="1:10">
      <c r="A770" s="5">
        <v>38</v>
      </c>
      <c r="B770" s="5">
        <f t="shared" si="0"/>
        <v>0.62</v>
      </c>
      <c r="C770" s="5">
        <f>B770/(расчёт!$I$69)</f>
        <v>8.8571428571428565E-2</v>
      </c>
      <c r="D770" s="5">
        <f>FINV(C770,расчёт!$I$68-1,(расчёт!$I$69-1)*(расчёт!$I$68-1))</f>
        <v>2.9867427258539676</v>
      </c>
      <c r="E770" s="5">
        <f>D770/(D770+расчёт!$I$69-1)</f>
        <v>0.33234986434644498</v>
      </c>
      <c r="J770" s="5" t="e">
        <f ca="1">_xlfn.T.INV.2T(B770,расчёт!$I$82-1)</f>
        <v>#NAME?</v>
      </c>
    </row>
    <row r="771" spans="1:10">
      <c r="A771" s="5">
        <v>39</v>
      </c>
      <c r="B771" s="5">
        <f t="shared" si="0"/>
        <v>0.61</v>
      </c>
      <c r="C771" s="5">
        <f>B771/(расчёт!$I$69)</f>
        <v>8.7142857142857147E-2</v>
      </c>
      <c r="D771" s="5">
        <f>FINV(C771,расчёт!$I$68-1,(расчёт!$I$69-1)*(расчёт!$I$68-1))</f>
        <v>3.011130610513562</v>
      </c>
      <c r="E771" s="5">
        <f>D771/(D771+расчёт!$I$69-1)</f>
        <v>0.33415680458569585</v>
      </c>
      <c r="J771" s="5" t="e">
        <f ca="1">_xlfn.T.INV.2T(B771,расчёт!$I$82-1)</f>
        <v>#NAME?</v>
      </c>
    </row>
    <row r="772" spans="1:10">
      <c r="A772" s="5">
        <v>40</v>
      </c>
      <c r="B772" s="5">
        <f t="shared" si="0"/>
        <v>0.6</v>
      </c>
      <c r="C772" s="5">
        <f>B772/(расчёт!$I$69)</f>
        <v>8.5714285714285715E-2</v>
      </c>
      <c r="D772" s="5">
        <f>FINV(C772,расчёт!$I$68-1,(расчёт!$I$69-1)*(расчёт!$I$68-1))</f>
        <v>3.0359894528647322</v>
      </c>
      <c r="E772" s="5">
        <f>D772/(D772+расчёт!$I$69-1)</f>
        <v>0.33598860077268178</v>
      </c>
      <c r="J772" s="5" t="e">
        <f ca="1">_xlfn.T.INV.2T(B772,расчёт!$I$82-1)</f>
        <v>#NAME?</v>
      </c>
    </row>
    <row r="773" spans="1:10">
      <c r="A773" s="5">
        <v>41</v>
      </c>
      <c r="B773" s="5">
        <f t="shared" si="0"/>
        <v>0.59000000000000008</v>
      </c>
      <c r="C773" s="5">
        <f>B773/(расчёт!$I$69)</f>
        <v>8.4285714285714297E-2</v>
      </c>
      <c r="D773" s="5">
        <f>FINV(C773,расчёт!$I$68-1,(расчёт!$I$69-1)*(расчёт!$I$68-1))</f>
        <v>3.0613364277311161</v>
      </c>
      <c r="E773" s="5">
        <f>D773/(D773+расчёт!$I$69-1)</f>
        <v>0.3378460177642526</v>
      </c>
      <c r="J773" s="5" t="e">
        <f ca="1">_xlfn.T.INV.2T(B773,расчёт!$I$82-1)</f>
        <v>#NAME?</v>
      </c>
    </row>
    <row r="774" spans="1:10">
      <c r="A774" s="5">
        <v>42</v>
      </c>
      <c r="B774" s="5">
        <f t="shared" si="0"/>
        <v>0.58000000000000007</v>
      </c>
      <c r="C774" s="5">
        <f>B774/(расчёт!$I$69)</f>
        <v>8.2857142857142865E-2</v>
      </c>
      <c r="D774" s="5">
        <f>FINV(C774,расчёт!$I$68-1,(расчёт!$I$69-1)*(расчёт!$I$68-1))</f>
        <v>3.0871896410307818</v>
      </c>
      <c r="E774" s="5">
        <f>D774/(D774+расчёт!$I$69-1)</f>
        <v>0.33972985741283529</v>
      </c>
      <c r="J774" s="5" t="e">
        <f ca="1">_xlfn.T.INV.2T(B774,расчёт!$I$82-1)</f>
        <v>#NAME?</v>
      </c>
    </row>
    <row r="775" spans="1:10">
      <c r="A775" s="5">
        <v>43</v>
      </c>
      <c r="B775" s="5">
        <f t="shared" si="0"/>
        <v>0.57000000000000006</v>
      </c>
      <c r="C775" s="5">
        <f>B775/(расчёт!$I$69)</f>
        <v>8.1428571428571433E-2</v>
      </c>
      <c r="D775" s="5">
        <f>FINV(C775,расчёт!$I$68-1,(расчёт!$I$69-1)*(расчёт!$I$68-1))</f>
        <v>3.1135681973518698</v>
      </c>
      <c r="E775" s="5">
        <f>D775/(D775+расчёт!$I$69-1)</f>
        <v>0.34164096102957558</v>
      </c>
      <c r="J775" s="5" t="e">
        <f ca="1">_xlfn.T.INV.2T(B775,расчёт!$I$82-1)</f>
        <v>#NAME?</v>
      </c>
    </row>
    <row r="776" spans="1:10">
      <c r="A776" s="5">
        <v>44</v>
      </c>
      <c r="B776" s="5">
        <f t="shared" si="0"/>
        <v>0.56000000000000005</v>
      </c>
      <c r="C776" s="5">
        <f>B776/(расчёт!$I$69)</f>
        <v>0.08</v>
      </c>
      <c r="D776" s="5">
        <f>FINV(C776,расчёт!$I$68-1,(расчёт!$I$69-1)*(расчёт!$I$68-1))</f>
        <v>3.1404922737176433</v>
      </c>
      <c r="E776" s="5">
        <f>D776/(D776+расчёт!$I$69-1)</f>
        <v>0.34358021205791517</v>
      </c>
      <c r="J776" s="5" t="e">
        <f ca="1">_xlfn.T.INV.2T(B776,расчёт!$I$82-1)</f>
        <v>#NAME?</v>
      </c>
    </row>
    <row r="777" spans="1:10">
      <c r="A777" s="5">
        <v>45</v>
      </c>
      <c r="B777" s="5">
        <f t="shared" si="0"/>
        <v>0.55000000000000004</v>
      </c>
      <c r="C777" s="5">
        <f>B777/(расчёт!$I$69)</f>
        <v>7.8571428571428584E-2</v>
      </c>
      <c r="D777" s="5">
        <f>FINV(C777,расчёт!$I$68-1,(расчёт!$I$69-1)*(расчёт!$I$68-1))</f>
        <v>3.1679832002297816</v>
      </c>
      <c r="E777" s="5">
        <f>D777/(D777+расчёт!$I$69-1)</f>
        <v>0.34554853897969418</v>
      </c>
      <c r="J777" s="5" t="e">
        <f ca="1">_xlfn.T.INV.2T(B777,расчёт!$I$82-1)</f>
        <v>#NAME?</v>
      </c>
    </row>
    <row r="778" spans="1:10">
      <c r="A778" s="5">
        <v>46</v>
      </c>
      <c r="B778" s="5">
        <f t="shared" si="0"/>
        <v>0.54</v>
      </c>
      <c r="C778" s="5">
        <f>B778/(расчёт!$I$69)</f>
        <v>7.7142857142857152E-2</v>
      </c>
      <c r="D778" s="5">
        <f>FINV(C778,расчёт!$I$68-1,(расчёт!$I$69-1)*(расчёт!$I$68-1))</f>
        <v>3.1960635483695468</v>
      </c>
      <c r="E778" s="5">
        <f>D778/(D778+расчёт!$I$69-1)</f>
        <v>0.34754691847863595</v>
      </c>
      <c r="J778" s="5" t="e">
        <f ca="1">_xlfn.T.INV.2T(B778,расчёт!$I$82-1)</f>
        <v>#NAME?</v>
      </c>
    </row>
    <row r="779" spans="1:10">
      <c r="A779" s="5">
        <v>47</v>
      </c>
      <c r="B779" s="5">
        <f t="shared" si="0"/>
        <v>0.53</v>
      </c>
      <c r="C779" s="5">
        <f>B779/(расчёт!$I$69)</f>
        <v>7.571428571428572E-2</v>
      </c>
      <c r="D779" s="5">
        <f>FINV(C779,расчёт!$I$68-1,(расчёт!$I$69-1)*(расчёт!$I$68-1))</f>
        <v>3.2247572278409828</v>
      </c>
      <c r="E779" s="5">
        <f>D779/(D779+расчёт!$I$69-1)</f>
        <v>0.34957637888923876</v>
      </c>
      <c r="J779" s="5" t="e">
        <f ca="1">_xlfn.T.INV.2T(B779,расчёт!$I$82-1)</f>
        <v>#NAME?</v>
      </c>
    </row>
    <row r="780" spans="1:10">
      <c r="A780" s="5">
        <v>48</v>
      </c>
      <c r="B780" s="5">
        <f t="shared" si="0"/>
        <v>0.52</v>
      </c>
      <c r="C780" s="5">
        <f>B780/(расчёт!$I$69)</f>
        <v>7.4285714285714288E-2</v>
      </c>
      <c r="D780" s="5">
        <f>FINV(C780,расчёт!$I$68-1,(расчёт!$I$69-1)*(расчёт!$I$68-1))</f>
        <v>3.2540895929612939</v>
      </c>
      <c r="E780" s="5">
        <f>D780/(D780+расчёт!$I$69-1)</f>
        <v>0.35163800396274214</v>
      </c>
      <c r="J780" s="5" t="e">
        <f ca="1">_xlfn.T.INV.2T(B780,расчёт!$I$82-1)</f>
        <v>#NAME?</v>
      </c>
    </row>
    <row r="781" spans="1:10">
      <c r="A781" s="5">
        <v>49</v>
      </c>
      <c r="B781" s="5">
        <f t="shared" si="0"/>
        <v>0.51</v>
      </c>
      <c r="C781" s="5">
        <f>B781/(расчёт!$I$69)</f>
        <v>7.2857142857142856E-2</v>
      </c>
      <c r="D781" s="5">
        <f>FINV(C781,расчёт!$I$68-1,(расчёт!$I$69-1)*(расчёт!$I$68-1))</f>
        <v>3.2840875597436563</v>
      </c>
      <c r="E781" s="5">
        <f>D781/(D781+расчёт!$I$69-1)</f>
        <v>0.35373293698603736</v>
      </c>
      <c r="J781" s="5" t="e">
        <f ca="1">_xlfn.T.INV.2T(B781,расчёт!$I$82-1)</f>
        <v>#NAME?</v>
      </c>
    </row>
    <row r="782" spans="1:10">
      <c r="A782" s="5">
        <v>50</v>
      </c>
      <c r="B782" s="5">
        <f t="shared" si="0"/>
        <v>0.5</v>
      </c>
      <c r="C782" s="5">
        <f>B782/(расчёт!$I$69)</f>
        <v>7.1428571428571425E-2</v>
      </c>
      <c r="D782" s="5">
        <f>FINV(C782,расчёт!$I$68-1,(расчёт!$I$69-1)*(расчёт!$I$68-1))</f>
        <v>3.3147797349804984</v>
      </c>
      <c r="E782" s="5">
        <f>D782/(D782+расчёт!$I$69-1)</f>
        <v>0.35586238529422815</v>
      </c>
      <c r="J782" s="5" t="e">
        <f ca="1">_xlfn.T.INV.2T(B782,расчёт!$I$82-1)</f>
        <v>#NAME?</v>
      </c>
    </row>
    <row r="783" spans="1:10">
      <c r="A783" s="5">
        <v>51</v>
      </c>
      <c r="B783" s="5">
        <f t="shared" si="0"/>
        <v>0.49</v>
      </c>
      <c r="C783" s="5">
        <f>B783/(расчёт!$I$69)</f>
        <v>6.9999999999999993E-2</v>
      </c>
      <c r="D783" s="5">
        <f>FINV(C783,расчёт!$I$68-1,(расчёт!$I$69-1)*(расчёт!$I$68-1))</f>
        <v>3.346196558825107</v>
      </c>
      <c r="E783" s="5">
        <f>D783/(D783+расчёт!$I$69-1)</f>
        <v>0.358027625223169</v>
      </c>
      <c r="J783" s="5" t="e">
        <f ca="1">_xlfn.T.INV.2T(B783,расчёт!$I$82-1)</f>
        <v>#NAME?</v>
      </c>
    </row>
    <row r="784" spans="1:10">
      <c r="A784" s="5">
        <v>52</v>
      </c>
      <c r="B784" s="5">
        <f t="shared" si="0"/>
        <v>0.48</v>
      </c>
      <c r="C784" s="5">
        <f>B784/(расчёт!$I$69)</f>
        <v>6.8571428571428575E-2</v>
      </c>
      <c r="D784" s="5">
        <f>FINV(C784,расчёт!$I$68-1,(расчёт!$I$69-1)*(расчёт!$I$68-1))</f>
        <v>3.3783704625911204</v>
      </c>
      <c r="E784" s="5">
        <f>D784/(D784+расчёт!$I$69-1)</f>
        <v>0.36023000755482215</v>
      </c>
      <c r="J784" s="5" t="e">
        <f ca="1">_xlfn.T.INV.2T(B784,расчёт!$I$82-1)</f>
        <v>#NAME?</v>
      </c>
    </row>
    <row r="785" spans="1:10">
      <c r="A785" s="5">
        <v>53</v>
      </c>
      <c r="B785" s="5">
        <f t="shared" si="0"/>
        <v>0.47</v>
      </c>
      <c r="C785" s="5">
        <f>B785/(расчёт!$I$69)</f>
        <v>6.7142857142857143E-2</v>
      </c>
      <c r="D785" s="5">
        <f>FINV(C785,расчёт!$I$68-1,(расчёт!$I$69-1)*(расчёт!$I$68-1))</f>
        <v>3.4113360437494658</v>
      </c>
      <c r="E785" s="5">
        <f>D785/(D785+расчёт!$I$69-1)</f>
        <v>0.36247096351586588</v>
      </c>
      <c r="J785" s="5" t="e">
        <f ca="1">_xlfn.T.INV.2T(B785,расчёт!$I$82-1)</f>
        <v>#NAME?</v>
      </c>
    </row>
    <row r="786" spans="1:10">
      <c r="A786" s="5">
        <v>54</v>
      </c>
      <c r="B786" s="5">
        <f t="shared" si="0"/>
        <v>0.45999999999999996</v>
      </c>
      <c r="C786" s="5">
        <f>B786/(расчёт!$I$69)</f>
        <v>6.5714285714285711E-2</v>
      </c>
      <c r="D786" s="5">
        <f>FINV(C786,расчёт!$I$68-1,(расчёт!$I$69-1)*(расчёт!$I$68-1))</f>
        <v>3.4451302604079546</v>
      </c>
      <c r="E786" s="5">
        <f>D786/(D786+расчёт!$I$69-1)</f>
        <v>0.36475201139885099</v>
      </c>
      <c r="J786" s="5" t="e">
        <f ca="1">_xlfn.T.INV.2T(B786,расчёт!$I$82-1)</f>
        <v>#NAME?</v>
      </c>
    </row>
    <row r="787" spans="1:10">
      <c r="A787" s="5">
        <v>55</v>
      </c>
      <c r="B787" s="5">
        <f t="shared" si="0"/>
        <v>0.44999999999999996</v>
      </c>
      <c r="C787" s="5">
        <f>B787/(расчёт!$I$69)</f>
        <v>6.4285714285714279E-2</v>
      </c>
      <c r="D787" s="5">
        <f>FINV(C787,расчёт!$I$68-1,(расчёт!$I$69-1)*(расчёт!$I$68-1))</f>
        <v>3.4797926479195285</v>
      </c>
      <c r="E787" s="5">
        <f>D787/(D787+расчёт!$I$69-1)</f>
        <v>0.36707476388560223</v>
      </c>
      <c r="J787" s="5" t="e">
        <f ca="1">_xlfn.T.INV.2T(B787,расчёт!$I$82-1)</f>
        <v>#NAME?</v>
      </c>
    </row>
    <row r="788" spans="1:10">
      <c r="A788" s="5">
        <v>56</v>
      </c>
      <c r="B788" s="5">
        <f t="shared" si="0"/>
        <v>0.43999999999999995</v>
      </c>
      <c r="C788" s="5">
        <f>B788/(расчёт!$I$69)</f>
        <v>6.2857142857142848E-2</v>
      </c>
      <c r="D788" s="5">
        <f>FINV(C788,расчёт!$I$68-1,(расчёт!$I$69-1)*(расчёт!$I$68-1))</f>
        <v>3.5153655606921523</v>
      </c>
      <c r="E788" s="5">
        <f>D788/(D788+расчёт!$I$69-1)</f>
        <v>0.3694409361647733</v>
      </c>
      <c r="J788" s="5" t="e">
        <f ca="1">_xlfn.T.INV.2T(B788,расчёт!$I$82-1)</f>
        <v>#NAME?</v>
      </c>
    </row>
    <row r="789" spans="1:10">
      <c r="A789" s="5">
        <v>57</v>
      </c>
      <c r="B789" s="5">
        <f t="shared" si="0"/>
        <v>0.43000000000000005</v>
      </c>
      <c r="C789" s="5">
        <f>B789/(расчёт!$I$69)</f>
        <v>6.1428571428571437E-2</v>
      </c>
      <c r="D789" s="5">
        <f>FINV(C789,расчёт!$I$68-1,(расчёт!$I$69-1)*(расчёт!$I$68-1))</f>
        <v>3.5518944427806973</v>
      </c>
      <c r="E789" s="5">
        <f>D789/(D789+расчёт!$I$69-1)</f>
        <v>0.37185235494988245</v>
      </c>
      <c r="J789" s="5" t="e">
        <f ca="1">_xlfn.T.INV.2T(B789,расчёт!$I$82-1)</f>
        <v>#NAME?</v>
      </c>
    </row>
    <row r="790" spans="1:10">
      <c r="A790" s="5">
        <v>58</v>
      </c>
      <c r="B790" s="5">
        <f t="shared" si="0"/>
        <v>0.42000000000000004</v>
      </c>
      <c r="C790" s="5">
        <f>B790/(расчёт!$I$69)</f>
        <v>6.0000000000000005E-2</v>
      </c>
      <c r="D790" s="5">
        <f>FINV(C790,расчёт!$I$68-1,(расчёт!$I$69-1)*(расчёт!$I$68-1))</f>
        <v>3.5894281314463692</v>
      </c>
      <c r="E790" s="5">
        <f>D790/(D790+расчёт!$I$69-1)</f>
        <v>0.37431096852122481</v>
      </c>
      <c r="J790" s="5" t="e">
        <f ca="1">_xlfn.T.INV.2T(B790,расчёт!$I$82-1)</f>
        <v>#NAME?</v>
      </c>
    </row>
    <row r="791" spans="1:10">
      <c r="A791" s="5">
        <v>59</v>
      </c>
      <c r="B791" s="5">
        <f t="shared" si="0"/>
        <v>0.41000000000000003</v>
      </c>
      <c r="C791" s="5">
        <f>B791/(расчёт!$I$69)</f>
        <v>5.8571428571428573E-2</v>
      </c>
      <c r="D791" s="5">
        <f>FINV(C791,расчёт!$I$68-1,(расчёт!$I$69-1)*(расчёт!$I$68-1))</f>
        <v>3.6280191985936119</v>
      </c>
      <c r="E791" s="5">
        <f>D791/(D791+расчёт!$I$69-1)</f>
        <v>0.37681885793534409</v>
      </c>
      <c r="J791" s="5" t="e">
        <f ca="1">_xlfn.T.INV.2T(B791,расчёт!$I$82-1)</f>
        <v>#NAME?</v>
      </c>
    </row>
    <row r="792" spans="1:10">
      <c r="A792" s="5">
        <v>60</v>
      </c>
      <c r="B792" s="5">
        <f t="shared" si="0"/>
        <v>0.4</v>
      </c>
      <c r="C792" s="5">
        <f>B792/(расчёт!$I$69)</f>
        <v>5.7142857142857148E-2</v>
      </c>
      <c r="D792" s="5">
        <f>FINV(C792,расчёт!$I$68-1,(расчёт!$I$69-1)*(расчёт!$I$68-1))</f>
        <v>3.6677243358653984</v>
      </c>
      <c r="E792" s="5">
        <f>D792/(D792+расчёт!$I$69-1)</f>
        <v>0.37937824956994759</v>
      </c>
      <c r="J792" s="5" t="e">
        <f ca="1">_xlfn.T.INV.2T(B792,расчёт!$I$82-1)</f>
        <v>#NAME?</v>
      </c>
    </row>
    <row r="793" spans="1:10">
      <c r="A793" s="5">
        <v>61</v>
      </c>
      <c r="B793" s="5">
        <f t="shared" si="0"/>
        <v>0.39</v>
      </c>
      <c r="C793" s="5">
        <f>B793/(расчёт!$I$69)</f>
        <v>5.5714285714285716E-2</v>
      </c>
      <c r="D793" s="5">
        <f>FINV(C793,расчёт!$I$68-1,(расчёт!$I$69-1)*(расчёт!$I$68-1))</f>
        <v>3.7086047902292014</v>
      </c>
      <c r="E793" s="5">
        <f>D793/(D793+расчёт!$I$69-1)</f>
        <v>0.38199152920114365</v>
      </c>
      <c r="J793" s="5" t="e">
        <f ca="1">_xlfn.T.INV.2T(B793,расчёт!$I$82-1)</f>
        <v>#NAME?</v>
      </c>
    </row>
    <row r="794" spans="1:10">
      <c r="A794" s="5">
        <v>62</v>
      </c>
      <c r="B794" s="5">
        <f t="shared" si="0"/>
        <v>0.38</v>
      </c>
      <c r="C794" s="5">
        <f>B794/(расчёт!$I$69)</f>
        <v>5.4285714285714284E-2</v>
      </c>
      <c r="D794" s="5">
        <f>FINV(C794,расчёт!$I$68-1,(расчёт!$I$69-1)*(расчёт!$I$68-1))</f>
        <v>3.750726858160994</v>
      </c>
      <c r="E794" s="5">
        <f>D794/(D794+расчёт!$I$69-1)</f>
        <v>0.38466125784477034</v>
      </c>
      <c r="J794" s="5" t="e">
        <f ca="1">_xlfn.T.INV.2T(B794,расчёт!$I$82-1)</f>
        <v>#NAME?</v>
      </c>
    </row>
    <row r="795" spans="1:10">
      <c r="A795" s="5">
        <v>63</v>
      </c>
      <c r="B795" s="5">
        <f t="shared" si="0"/>
        <v>0.37</v>
      </c>
      <c r="C795" s="5">
        <f>B795/(расчёт!$I$69)</f>
        <v>5.2857142857142859E-2</v>
      </c>
      <c r="D795" s="5">
        <f>FINV(C795,расчёт!$I$68-1,(расчёт!$I$69-1)*(расчёт!$I$68-1))</f>
        <v>3.794162448088005</v>
      </c>
      <c r="E795" s="5">
        <f>D795/(D795+расчёт!$I$69-1)</f>
        <v>0.38739018963573479</v>
      </c>
      <c r="J795" s="5" t="e">
        <f ca="1">_xlfn.T.INV.2T(B795,расчёт!$I$82-1)</f>
        <v>#NAME?</v>
      </c>
    </row>
    <row r="796" spans="1:10">
      <c r="A796" s="5">
        <v>64</v>
      </c>
      <c r="B796" s="5">
        <f t="shared" si="0"/>
        <v>0.36</v>
      </c>
      <c r="C796" s="5">
        <f>B796/(расчёт!$I$69)</f>
        <v>5.1428571428571428E-2</v>
      </c>
      <c r="D796" s="5">
        <f>FINV(C796,расчёт!$I$68-1,(расчёт!$I$69-1)*(расчёт!$I$68-1))</f>
        <v>3.8389897226529959</v>
      </c>
      <c r="E796" s="5">
        <f>D796/(D796+расчёт!$I$69-1)</f>
        <v>0.39018129207048774</v>
      </c>
      <c r="J796" s="5" t="e">
        <f ca="1">_xlfn.T.INV.2T(B796,расчёт!$I$82-1)</f>
        <v>#NAME?</v>
      </c>
    </row>
    <row r="797" spans="1:10">
      <c r="A797" s="5">
        <v>65</v>
      </c>
      <c r="B797" s="5">
        <f t="shared" si="0"/>
        <v>0.35</v>
      </c>
      <c r="C797" s="5">
        <f>B797/(расчёт!$I$69)</f>
        <v>4.9999999999999996E-2</v>
      </c>
      <c r="D797" s="5">
        <f>FINV(C797,расчёт!$I$68-1,(расчёт!$I$69-1)*(расчёт!$I$68-1))</f>
        <v>3.8852938347033836</v>
      </c>
      <c r="E797" s="5">
        <f>D797/(D797+расчёт!$I$69-1)</f>
        <v>0.39303776900021359</v>
      </c>
      <c r="J797" s="5" t="e">
        <f ca="1">_xlfn.T.INV.2T(B797,расчёт!$I$82-1)</f>
        <v>#NAME?</v>
      </c>
    </row>
    <row r="798" spans="1:10">
      <c r="A798" s="5">
        <v>66</v>
      </c>
      <c r="B798" s="5">
        <f t="shared" ref="B798:B861" si="1">1-(A798/100)</f>
        <v>0.33999999999999997</v>
      </c>
      <c r="C798" s="5">
        <f>B798/(расчёт!$I$69)</f>
        <v>4.8571428571428564E-2</v>
      </c>
      <c r="D798" s="5">
        <f>FINV(C798,расчёт!$I$68-1,(расчёт!$I$69-1)*(расчёт!$I$68-1))</f>
        <v>3.9331677738051232</v>
      </c>
      <c r="E798" s="5">
        <f>D798/(D798+расчёт!$I$69-1)</f>
        <v>0.39596308683895654</v>
      </c>
      <c r="J798" s="5" t="e">
        <f ca="1">_xlfn.T.INV.2T(B798,расчёт!$I$82-1)</f>
        <v>#NAME?</v>
      </c>
    </row>
    <row r="799" spans="1:10">
      <c r="A799" s="5">
        <v>67</v>
      </c>
      <c r="B799" s="5">
        <f t="shared" si="1"/>
        <v>0.32999999999999996</v>
      </c>
      <c r="C799" s="5">
        <f>B799/(расчёт!$I$69)</f>
        <v>4.7142857142857139E-2</v>
      </c>
      <c r="D799" s="5">
        <f>FINV(C799,расчёт!$I$68-1,(расчёт!$I$69-1)*(расчёт!$I$68-1))</f>
        <v>3.9827133436857158</v>
      </c>
      <c r="E799" s="5">
        <f>D799/(D799+расчёт!$I$69-1)</f>
        <v>0.39896100454540934</v>
      </c>
      <c r="J799" s="5" t="e">
        <f ca="1">_xlfn.T.INV.2T(B799,расчёт!$I$82-1)</f>
        <v>#NAME?</v>
      </c>
    </row>
    <row r="800" spans="1:10">
      <c r="A800" s="5">
        <v>68</v>
      </c>
      <c r="B800" s="5">
        <f t="shared" si="1"/>
        <v>0.31999999999999995</v>
      </c>
      <c r="C800" s="5">
        <f>B800/(расчёт!$I$69)</f>
        <v>4.5714285714285707E-2</v>
      </c>
      <c r="D800" s="5">
        <f>FINV(C800,расчёт!$I$68-1,(расчёт!$I$69-1)*(расчёт!$I$68-1))</f>
        <v>4.0340422955239905</v>
      </c>
      <c r="E800" s="5">
        <f>D800/(D800+расчёт!$I$69-1)</f>
        <v>0.40203560805434374</v>
      </c>
      <c r="J800" s="5" t="e">
        <f ca="1">_xlfn.T.INV.2T(B800,расчёт!$I$82-1)</f>
        <v>#NAME?</v>
      </c>
    </row>
    <row r="801" spans="1:10">
      <c r="A801" s="5">
        <v>69</v>
      </c>
      <c r="B801" s="5">
        <f t="shared" si="1"/>
        <v>0.31000000000000005</v>
      </c>
      <c r="C801" s="5">
        <f>B801/(расчёт!$I$69)</f>
        <v>4.4285714285714296E-2</v>
      </c>
      <c r="D801" s="5">
        <f>FINV(C801,расчёт!$I$68-1,(расчёт!$I$69-1)*(расчёт!$I$68-1))</f>
        <v>4.087277647691403</v>
      </c>
      <c r="E801" s="5">
        <f>D801/(D801+расчёт!$I$69-1)</f>
        <v>0.40519134998002426</v>
      </c>
      <c r="J801" s="5" t="e">
        <f ca="1">_xlfn.T.INV.2T(B801,расчёт!$I$82-1)</f>
        <v>#NAME?</v>
      </c>
    </row>
    <row r="802" spans="1:10">
      <c r="A802" s="5">
        <v>70</v>
      </c>
      <c r="B802" s="5">
        <f t="shared" si="1"/>
        <v>0.30000000000000004</v>
      </c>
      <c r="C802" s="5">
        <f>B802/(расчёт!$I$69)</f>
        <v>4.2857142857142864E-2</v>
      </c>
      <c r="D802" s="5">
        <f>FINV(C802,расчёт!$I$68-1,(расчёт!$I$69-1)*(расчёт!$I$68-1))</f>
        <v>4.1425552297644384</v>
      </c>
      <c r="E802" s="5">
        <f>D802/(D802+расчёт!$I$69-1)</f>
        <v>0.40843309559780916</v>
      </c>
      <c r="J802" s="5" t="e">
        <f ca="1">_xlfn.T.INV.2T(B802,расчёт!$I$82-1)</f>
        <v>#NAME?</v>
      </c>
    </row>
    <row r="803" spans="1:10">
      <c r="A803" s="5">
        <v>71</v>
      </c>
      <c r="B803" s="5">
        <f t="shared" si="1"/>
        <v>0.29000000000000004</v>
      </c>
      <c r="C803" s="5">
        <f>B803/(расчёт!$I$69)</f>
        <v>4.1428571428571433E-2</v>
      </c>
      <c r="D803" s="5">
        <f>FINV(C803,расчёт!$I$68-1,(расчёт!$I$69-1)*(расчёт!$I$68-1))</f>
        <v>4.2000254978471272</v>
      </c>
      <c r="E803" s="5">
        <f>D803/(D803+расчёт!$I$69-1)</f>
        <v>0.41176617634275597</v>
      </c>
      <c r="J803" s="5" t="e">
        <f ca="1">_xlfn.T.INV.2T(B803,расчёт!$I$82-1)</f>
        <v>#NAME?</v>
      </c>
    </row>
    <row r="804" spans="1:10">
      <c r="A804" s="5">
        <v>72</v>
      </c>
      <c r="B804" s="5">
        <f t="shared" si="1"/>
        <v>0.28000000000000003</v>
      </c>
      <c r="C804" s="5">
        <f>B804/(расчёт!$I$69)</f>
        <v>0.04</v>
      </c>
      <c r="D804" s="5">
        <f>FINV(C804,расчёт!$I$68-1,(расчёт!$I$69-1)*(расчёт!$I$68-1))</f>
        <v>4.2598556801131</v>
      </c>
      <c r="E804" s="5">
        <f>D804/(D804+расчёт!$I$69-1)</f>
        <v>0.41519645236044306</v>
      </c>
      <c r="J804" s="5" t="e">
        <f ca="1">_xlfn.T.INV.2T(B804,расчёт!$I$82-1)</f>
        <v>#NAME?</v>
      </c>
    </row>
    <row r="805" spans="1:10">
      <c r="A805" s="5">
        <v>73</v>
      </c>
      <c r="B805" s="5">
        <f t="shared" si="1"/>
        <v>0.27</v>
      </c>
      <c r="C805" s="5">
        <f>B805/(расчёт!$I$69)</f>
        <v>3.8571428571428576E-2</v>
      </c>
      <c r="D805" s="5">
        <f>FINV(C805,расчёт!$I$68-1,(расчёт!$I$69-1)*(расчёт!$I$68-1))</f>
        <v>4.3222323268860432</v>
      </c>
      <c r="E805" s="5">
        <f>D805/(D805+расчёт!$I$69-1)</f>
        <v>0.41873038602590257</v>
      </c>
      <c r="J805" s="5" t="e">
        <f ca="1">_xlfn.T.INV.2T(B805,расчёт!$I$82-1)</f>
        <v>#NAME?</v>
      </c>
    </row>
    <row r="806" spans="1:10">
      <c r="A806" s="5">
        <v>74</v>
      </c>
      <c r="B806" s="5">
        <f t="shared" si="1"/>
        <v>0.26</v>
      </c>
      <c r="C806" s="5">
        <f>B806/(расчёт!$I$69)</f>
        <v>3.7142857142857144E-2</v>
      </c>
      <c r="D806" s="5">
        <f>FINV(C806,расчёт!$I$68-1,(расчёт!$I$69-1)*(расчёт!$I$68-1))</f>
        <v>4.3873643597537839</v>
      </c>
      <c r="E806" s="5">
        <f>D806/(D806+расчёт!$I$69-1)</f>
        <v>0.42237512883949507</v>
      </c>
      <c r="J806" s="5" t="e">
        <f ca="1">_xlfn.T.INV.2T(B806,расчёт!$I$82-1)</f>
        <v>#NAME?</v>
      </c>
    </row>
    <row r="807" spans="1:10">
      <c r="A807" s="5">
        <v>75</v>
      </c>
      <c r="B807" s="5">
        <f t="shared" si="1"/>
        <v>0.25</v>
      </c>
      <c r="C807" s="5">
        <f>B807/(расчёт!$I$69)</f>
        <v>3.5714285714285712E-2</v>
      </c>
      <c r="D807" s="5">
        <f>FINV(C807,расчёт!$I$68-1,(расчёт!$I$69-1)*(расчёт!$I$68-1))</f>
        <v>4.4554867408768484</v>
      </c>
      <c r="E807" s="5">
        <f>D807/(D807+расчёт!$I$69-1)</f>
        <v>0.42613862475265207</v>
      </c>
      <c r="J807" s="5" t="e">
        <f ca="1">_xlfn.T.INV.2T(B807,расчёт!$I$82-1)</f>
        <v>#NAME?</v>
      </c>
    </row>
    <row r="808" spans="1:10">
      <c r="A808" s="5">
        <v>76</v>
      </c>
      <c r="B808" s="5">
        <f t="shared" si="1"/>
        <v>0.24</v>
      </c>
      <c r="C808" s="5">
        <f>B808/(расчёт!$I$69)</f>
        <v>3.4285714285714287E-2</v>
      </c>
      <c r="D808" s="5">
        <f>FINV(C808,расчёт!$I$68-1,(расчёт!$I$69-1)*(расчёт!$I$68-1))</f>
        <v>4.5268649192441526</v>
      </c>
      <c r="E808" s="5">
        <f>D808/(D808+расчёт!$I$69-1)</f>
        <v>0.43002973382593662</v>
      </c>
      <c r="J808" s="5" t="e">
        <f ca="1">_xlfn.T.INV.2T(B808,расчёт!$I$82-1)</f>
        <v>#NAME?</v>
      </c>
    </row>
    <row r="809" spans="1:10">
      <c r="A809" s="5">
        <v>77</v>
      </c>
      <c r="B809" s="5">
        <f t="shared" si="1"/>
        <v>0.22999999999999998</v>
      </c>
      <c r="C809" s="5">
        <f>B809/(расчёт!$I$69)</f>
        <v>3.2857142857142856E-2</v>
      </c>
      <c r="D809" s="5">
        <f>FINV(C809,расчёт!$I$68-1,(расчёт!$I$69-1)*(расчёт!$I$68-1))</f>
        <v>4.6018002586463549</v>
      </c>
      <c r="E809" s="5">
        <f>D809/(D809+расчёт!$I$69-1)</f>
        <v>0.43405838125400753</v>
      </c>
      <c r="J809" s="5" t="e">
        <f ca="1">_xlfn.T.INV.2T(B809,расчёт!$I$82-1)</f>
        <v>#NAME?</v>
      </c>
    </row>
    <row r="810" spans="1:10">
      <c r="A810" s="5">
        <v>78</v>
      </c>
      <c r="B810" s="5">
        <f t="shared" si="1"/>
        <v>0.21999999999999997</v>
      </c>
      <c r="C810" s="5">
        <f>B810/(расчёт!$I$69)</f>
        <v>3.1428571428571424E-2</v>
      </c>
      <c r="D810" s="5">
        <f>FINV(C810,расчёт!$I$68-1,(расчёт!$I$69-1)*(расчёт!$I$68-1))</f>
        <v>4.6806367176669799</v>
      </c>
      <c r="E810" s="5">
        <f>D810/(D810+расчёт!$I$69-1)</f>
        <v>0.43823573831742429</v>
      </c>
      <c r="J810" s="5" t="e">
        <f ca="1">_xlfn.T.INV.2T(B810,расчёт!$I$82-1)</f>
        <v>#NAME?</v>
      </c>
    </row>
    <row r="811" spans="1:10">
      <c r="A811" s="5">
        <v>79</v>
      </c>
      <c r="B811" s="5">
        <f t="shared" si="1"/>
        <v>0.20999999999999996</v>
      </c>
      <c r="C811" s="5">
        <f>B811/(расчёт!$I$69)</f>
        <v>2.9999999999999995E-2</v>
      </c>
      <c r="D811" s="5">
        <f>FINV(C811,расчёт!$I$68-1,(расчёт!$I$69-1)*(расчёт!$I$68-1))</f>
        <v>4.7637691425388144</v>
      </c>
      <c r="E811" s="5">
        <f>D811/(D811+расчёт!$I$69-1)</f>
        <v>0.44257444390108874</v>
      </c>
      <c r="J811" s="5" t="e">
        <f ca="1">_xlfn.T.INV.2T(B811,расчёт!$I$82-1)</f>
        <v>#NAME?</v>
      </c>
    </row>
    <row r="812" spans="1:10">
      <c r="A812" s="5">
        <v>80</v>
      </c>
      <c r="B812" s="5">
        <f t="shared" si="1"/>
        <v>0.19999999999999996</v>
      </c>
      <c r="C812" s="5">
        <f>B812/(расчёт!$I$69)</f>
        <v>2.8571428571428564E-2</v>
      </c>
      <c r="D812" s="5">
        <f>FINV(C812,расчёт!$I$68-1,(расчёт!$I$69-1)*(расчёт!$I$68-1))</f>
        <v>4.8516536605258462</v>
      </c>
      <c r="E812" s="5">
        <f>D812/(D812+расчёт!$I$69-1)</f>
        <v>0.4470888780918526</v>
      </c>
      <c r="J812" s="5" t="e">
        <f ca="1">_xlfn.T.INV.2T(B812,расчёт!$I$82-1)</f>
        <v>#NAME?</v>
      </c>
    </row>
    <row r="813" spans="1:10">
      <c r="A813" s="5">
        <v>80.5</v>
      </c>
      <c r="B813" s="5">
        <f t="shared" si="1"/>
        <v>0.19499999999999995</v>
      </c>
      <c r="C813" s="5">
        <f>B813/(расчёт!$I$69)</f>
        <v>2.7857142857142851E-2</v>
      </c>
      <c r="D813" s="5">
        <f>FINV(C813,расчёт!$I$68-1,(расчёт!$I$69-1)*(расчёт!$I$68-1))</f>
        <v>4.8975404190668623</v>
      </c>
      <c r="E813" s="5">
        <f>D813/(D813+расчёт!$I$69-1)</f>
        <v>0.44941704556542772</v>
      </c>
      <c r="J813" s="5" t="e">
        <f ca="1">_xlfn.T.INV.2T(B813,расчёт!$I$82-1)</f>
        <v>#NAME?</v>
      </c>
    </row>
    <row r="814" spans="1:10">
      <c r="A814" s="5">
        <v>81</v>
      </c>
      <c r="B814" s="5">
        <f t="shared" si="1"/>
        <v>0.18999999999999995</v>
      </c>
      <c r="C814" s="5">
        <f>B814/(расчёт!$I$69)</f>
        <v>2.7142857142857135E-2</v>
      </c>
      <c r="D814" s="5">
        <f>FINV(C814,расчёт!$I$68-1,(расчёт!$I$69-1)*(расчёт!$I$68-1))</f>
        <v>4.944820841716604</v>
      </c>
      <c r="E814" s="5">
        <f>D814/(D814+расчёт!$I$69-1)</f>
        <v>0.45179550339181707</v>
      </c>
      <c r="J814" s="5" t="e">
        <f ca="1">_xlfn.T.INV.2T(B814,расчёт!$I$82-1)</f>
        <v>#NAME?</v>
      </c>
    </row>
    <row r="815" spans="1:10">
      <c r="A815" s="5">
        <v>81.5</v>
      </c>
      <c r="B815" s="5">
        <f t="shared" si="1"/>
        <v>0.18500000000000005</v>
      </c>
      <c r="C815" s="5">
        <f>B815/(расчёт!$I$69)</f>
        <v>2.6428571428571437E-2</v>
      </c>
      <c r="D815" s="5">
        <f>FINV(C815,расчёт!$I$68-1,(расчёт!$I$69-1)*(расчёт!$I$68-1))</f>
        <v>4.9935756429556033</v>
      </c>
      <c r="E815" s="5">
        <f>D815/(D815+расчёт!$I$69-1)</f>
        <v>0.45422670522627973</v>
      </c>
      <c r="J815" s="5" t="e">
        <f ca="1">_xlfn.T.INV.2T(B815,расчёт!$I$82-1)</f>
        <v>#NAME?</v>
      </c>
    </row>
    <row r="816" spans="1:10">
      <c r="A816" s="5">
        <v>82</v>
      </c>
      <c r="B816" s="5">
        <f t="shared" si="1"/>
        <v>0.18000000000000005</v>
      </c>
      <c r="C816" s="5">
        <f>B816/(расчёт!$I$69)</f>
        <v>2.5714285714285721E-2</v>
      </c>
      <c r="D816" s="5">
        <f>FINV(C816,расчёт!$I$68-1,(расчёт!$I$69-1)*(расчёт!$I$68-1))</f>
        <v>5.0438925573839501</v>
      </c>
      <c r="E816" s="5">
        <f>D816/(D816+расчёт!$I$69-1)</f>
        <v>0.45671329480759953</v>
      </c>
      <c r="J816" s="5" t="e">
        <f ca="1">_xlfn.T.INV.2T(B816,расчёт!$I$82-1)</f>
        <v>#NAME?</v>
      </c>
    </row>
    <row r="817" spans="1:10">
      <c r="A817" s="5">
        <v>82.5</v>
      </c>
      <c r="B817" s="5">
        <f t="shared" si="1"/>
        <v>0.17500000000000004</v>
      </c>
      <c r="C817" s="5">
        <f>B817/(расчёт!$I$69)</f>
        <v>2.5000000000000005E-2</v>
      </c>
      <c r="D817" s="5">
        <f>FINV(C817,расчёт!$I$68-1,(расчёт!$I$69-1)*(расчёт!$I$68-1))</f>
        <v>5.0958671658411756</v>
      </c>
      <c r="E817" s="5">
        <f>D817/(D817+расчёт!$I$69-1)</f>
        <v>0.45925812644268971</v>
      </c>
      <c r="J817" s="5" t="e">
        <f ca="1">_xlfn.T.INV.2T(B817,расчёт!$I$82-1)</f>
        <v>#NAME?</v>
      </c>
    </row>
    <row r="818" spans="1:10">
      <c r="A818" s="5">
        <v>83</v>
      </c>
      <c r="B818" s="5">
        <f t="shared" si="1"/>
        <v>0.17000000000000004</v>
      </c>
      <c r="C818" s="5">
        <f>B818/(расчёт!$I$69)</f>
        <v>2.4285714285714292E-2</v>
      </c>
      <c r="D818" s="5">
        <f>FINV(C818,расчёт!$I$68-1,(расчёт!$I$69-1)*(расчёт!$I$68-1))</f>
        <v>5.1496038455859523</v>
      </c>
      <c r="E818" s="5">
        <f>D818/(D818+расчёт!$I$69-1)</f>
        <v>0.46186428835537896</v>
      </c>
      <c r="J818" s="5" t="e">
        <f ca="1">_xlfn.T.INV.2T(B818,расчёт!$I$82-1)</f>
        <v>#NAME?</v>
      </c>
    </row>
    <row r="819" spans="1:10">
      <c r="A819" s="5">
        <v>83.5</v>
      </c>
      <c r="B819" s="5">
        <f t="shared" si="1"/>
        <v>0.16500000000000004</v>
      </c>
      <c r="C819" s="5">
        <f>B819/(расчёт!$I$69)</f>
        <v>2.3571428571428577E-2</v>
      </c>
      <c r="D819" s="5">
        <f>FINV(C819,расчёт!$I$68-1,(расчёт!$I$69-1)*(расчёт!$I$68-1))</f>
        <v>5.2052168674387769</v>
      </c>
      <c r="E819" s="5">
        <f>D819/(D819+расчёт!$I$69-1)</f>
        <v>0.46453512939714792</v>
      </c>
      <c r="J819" s="5" t="e">
        <f ca="1">_xlfn.T.INV.2T(B819,расчёт!$I$82-1)</f>
        <v>#NAME?</v>
      </c>
    </row>
    <row r="820" spans="1:10">
      <c r="A820" s="5">
        <v>84</v>
      </c>
      <c r="B820" s="5">
        <f t="shared" si="1"/>
        <v>0.16000000000000003</v>
      </c>
      <c r="C820" s="5">
        <f>B820/(расчёт!$I$69)</f>
        <v>2.2857142857142861E-2</v>
      </c>
      <c r="D820" s="5">
        <f>FINV(C820,расчёт!$I$68-1,(расчёт!$I$69-1)*(расчёт!$I$68-1))</f>
        <v>5.2628316678567391</v>
      </c>
      <c r="E820" s="5">
        <f>D820/(D820+расчёт!$I$69-1)</f>
        <v>0.46727428972204732</v>
      </c>
      <c r="J820" s="5" t="e">
        <f ca="1">_xlfn.T.INV.2T(B820,расчёт!$I$82-1)</f>
        <v>#NAME?</v>
      </c>
    </row>
    <row r="821" spans="1:10">
      <c r="A821" s="5">
        <v>84.5</v>
      </c>
      <c r="B821" s="5">
        <f t="shared" si="1"/>
        <v>0.15500000000000003</v>
      </c>
      <c r="C821" s="5">
        <f>B821/(расчёт!$I$69)</f>
        <v>2.2142857142857148E-2</v>
      </c>
      <c r="D821" s="5">
        <f>FINV(C821,расчёт!$I$68-1,(расчёт!$I$69-1)*(расчёт!$I$68-1))</f>
        <v>5.3225863302930438</v>
      </c>
      <c r="E821" s="5">
        <f>D821/(D821+расчёт!$I$69-1)</f>
        <v>0.47008573615841781</v>
      </c>
      <c r="J821" s="5" t="e">
        <f ca="1">_xlfn.T.INV.2T(B821,расчёт!$I$82-1)</f>
        <v>#NAME?</v>
      </c>
    </row>
    <row r="822" spans="1:10">
      <c r="A822" s="5">
        <v>85</v>
      </c>
      <c r="B822" s="5">
        <f t="shared" si="1"/>
        <v>0.15000000000000002</v>
      </c>
      <c r="C822" s="5">
        <f>B822/(расчёт!$I$69)</f>
        <v>2.1428571428571432E-2</v>
      </c>
      <c r="D822" s="5">
        <f>FINV(C822,расчёт!$I$68-1,(расчёт!$I$69-1)*(расчёт!$I$68-1))</f>
        <v>5.3846333182923356</v>
      </c>
      <c r="E822" s="5">
        <f>D822/(D822+расчёт!$I$69-1)</f>
        <v>0.47297380317383958</v>
      </c>
      <c r="J822" s="5" t="e">
        <f ca="1">_xlfn.T.INV.2T(B822,расчёт!$I$82-1)</f>
        <v>#NAME?</v>
      </c>
    </row>
    <row r="823" spans="1:10">
      <c r="A823" s="5">
        <v>85.5</v>
      </c>
      <c r="B823" s="5">
        <f t="shared" si="1"/>
        <v>0.14500000000000002</v>
      </c>
      <c r="C823" s="5">
        <f>B823/(расчёт!$I$69)</f>
        <v>2.0714285714285716E-2</v>
      </c>
      <c r="D823" s="5">
        <f>FINV(C823,расчёт!$I$68-1,(расчёт!$I$69-1)*(расчёт!$I$68-1))</f>
        <v>5.4491415131213135</v>
      </c>
      <c r="E823" s="5">
        <f>D823/(D823+расчёт!$I$69-1)</f>
        <v>0.47594324053697068</v>
      </c>
      <c r="J823" s="5" t="e">
        <f ca="1">_xlfn.T.INV.2T(B823,расчёт!$I$82-1)</f>
        <v>#NAME?</v>
      </c>
    </row>
    <row r="824" spans="1:10">
      <c r="A824" s="5">
        <v>86</v>
      </c>
      <c r="B824" s="5">
        <f t="shared" si="1"/>
        <v>0.14000000000000001</v>
      </c>
      <c r="C824" s="5">
        <f>B824/(расчёт!$I$69)</f>
        <v>0.02</v>
      </c>
      <c r="D824" s="5">
        <f>FINV(C824,расчёт!$I$68-1,(расчёт!$I$69-1)*(расчёт!$I$68-1))</f>
        <v>5.5162986220583061</v>
      </c>
      <c r="E824" s="5">
        <f>D824/(D824+расчёт!$I$69-1)</f>
        <v>0.47899926904399592</v>
      </c>
      <c r="J824" s="5" t="e">
        <f ca="1">_xlfn.T.INV.2T(B824,расчёт!$I$82-1)</f>
        <v>#NAME?</v>
      </c>
    </row>
    <row r="825" spans="1:10">
      <c r="A825" s="5">
        <v>86.5</v>
      </c>
      <c r="B825" s="5">
        <f t="shared" si="1"/>
        <v>0.13500000000000001</v>
      </c>
      <c r="C825" s="5">
        <f>B825/(расчёт!$I$69)</f>
        <v>1.9285714285714288E-2</v>
      </c>
      <c r="D825" s="5">
        <f>FINV(C825,расчёт!$I$68-1,(расчёт!$I$69-1)*(расчёт!$I$68-1))</f>
        <v>5.5863140407617298</v>
      </c>
      <c r="E825" s="5">
        <f>D825/(D825+расчёт!$I$69-1)</f>
        <v>0.48214764601654658</v>
      </c>
      <c r="J825" s="5" t="e">
        <f ca="1">_xlfn.T.INV.2T(B825,расчёт!$I$82-1)</f>
        <v>#NAME?</v>
      </c>
    </row>
    <row r="826" spans="1:10">
      <c r="A826" s="5">
        <v>87</v>
      </c>
      <c r="B826" s="5">
        <f t="shared" si="1"/>
        <v>0.13</v>
      </c>
      <c r="C826" s="5">
        <f>B826/(расчёт!$I$69)</f>
        <v>1.8571428571428572E-2</v>
      </c>
      <c r="D826" s="5">
        <f>FINV(C826,расчёт!$I$68-1,(расчёт!$I$69-1)*(расчёт!$I$68-1))</f>
        <v>5.6594222757850137</v>
      </c>
      <c r="E826" s="5">
        <f>D826/(D826+расчёт!$I$69-1)</f>
        <v>0.48539474271712763</v>
      </c>
      <c r="J826" s="5" t="e">
        <f ca="1">_xlfn.T.INV.2T(B826,расчёт!$I$82-1)</f>
        <v>#NAME?</v>
      </c>
    </row>
    <row r="827" spans="1:10">
      <c r="A827" s="5">
        <v>87.5</v>
      </c>
      <c r="B827" s="5">
        <f t="shared" si="1"/>
        <v>0.125</v>
      </c>
      <c r="C827" s="5">
        <f>B827/(расчёт!$I$69)</f>
        <v>1.7857142857142856E-2</v>
      </c>
      <c r="D827" s="5">
        <f>FINV(C827,расчёт!$I$68-1,(расчёт!$I$69-1)*(расчёт!$I$68-1))</f>
        <v>5.7358870632361185</v>
      </c>
      <c r="E827" s="5">
        <f>D827/(D827+расчёт!$I$69-1)</f>
        <v>0.48874763640188551</v>
      </c>
      <c r="J827" s="5" t="e">
        <f ca="1">_xlfn.T.INV.2T(B827,расчёт!$I$82-1)</f>
        <v>#NAME?</v>
      </c>
    </row>
    <row r="828" spans="1:10">
      <c r="A828" s="5">
        <v>88</v>
      </c>
      <c r="B828" s="5">
        <f t="shared" si="1"/>
        <v>0.12</v>
      </c>
      <c r="C828" s="5">
        <f>B828/(расчёт!$I$69)</f>
        <v>1.7142857142857144E-2</v>
      </c>
      <c r="D828" s="5">
        <f>FINV(C828,расчёт!$I$68-1,(расчёт!$I$69-1)*(расчёт!$I$68-1))</f>
        <v>5.8160063595308724</v>
      </c>
      <c r="E828" s="5">
        <f>D828/(D828+расчёт!$I$69-1)</f>
        <v>0.49221422048741886</v>
      </c>
      <c r="J828" s="5" t="e">
        <f ca="1">_xlfn.T.INV.2T(B828,расчёт!$I$82-1)</f>
        <v>#NAME?</v>
      </c>
    </row>
    <row r="829" spans="1:10">
      <c r="A829" s="5">
        <v>88.5</v>
      </c>
      <c r="B829" s="5">
        <f t="shared" si="1"/>
        <v>0.11499999999999999</v>
      </c>
      <c r="C829" s="5">
        <f>B829/(расчёт!$I$69)</f>
        <v>1.6428571428571428E-2</v>
      </c>
      <c r="D829" s="5">
        <f>FINV(C829,расчёт!$I$68-1,(расчёт!$I$69-1)*(расчёт!$I$68-1))</f>
        <v>5.9001184340870285</v>
      </c>
      <c r="E829" s="5">
        <f>D829/(D829+расчёт!$I$69-1)</f>
        <v>0.49580333731692672</v>
      </c>
      <c r="J829" s="5" t="e">
        <f ca="1">_xlfn.T.INV.2T(B829,расчёт!$I$82-1)</f>
        <v>#NAME?</v>
      </c>
    </row>
    <row r="830" spans="1:10">
      <c r="A830" s="5">
        <v>89</v>
      </c>
      <c r="B830" s="5">
        <f t="shared" si="1"/>
        <v>0.10999999999999999</v>
      </c>
      <c r="C830" s="5">
        <f>B830/(расчёт!$I$69)</f>
        <v>1.5714285714285712E-2</v>
      </c>
      <c r="D830" s="5">
        <f>FINV(C830,расчёт!$I$68-1,(расчёт!$I$69-1)*(расчёт!$I$68-1))</f>
        <v>5.9886093673607714</v>
      </c>
      <c r="E830" s="5">
        <f>D830/(D830+расчёт!$I$69-1)</f>
        <v>0.49952493936993897</v>
      </c>
      <c r="J830" s="5" t="e">
        <f ca="1">_xlfn.T.INV.2T(B830,расчёт!$I$82-1)</f>
        <v>#NAME?</v>
      </c>
    </row>
    <row r="831" spans="1:10">
      <c r="A831" s="5">
        <v>89.5</v>
      </c>
      <c r="B831" s="5">
        <f t="shared" si="1"/>
        <v>0.10499999999999998</v>
      </c>
      <c r="C831" s="5">
        <f>B831/(расчёт!$I$69)</f>
        <v>1.4999999999999998E-2</v>
      </c>
      <c r="D831" s="5">
        <f>FINV(C831,расчёт!$I$68-1,(расчёт!$I$69-1)*(расчёт!$I$68-1))</f>
        <v>6.0819223592633431</v>
      </c>
      <c r="E831" s="5">
        <f>D831/(D831+расчёт!$I$69-1)</f>
        <v>0.50339028661281426</v>
      </c>
      <c r="J831" s="5" t="e">
        <f ca="1">_xlfn.T.INV.2T(B831,расчёт!$I$82-1)</f>
        <v>#NAME?</v>
      </c>
    </row>
    <row r="832" spans="1:10">
      <c r="A832" s="5">
        <v>90</v>
      </c>
      <c r="B832" s="5">
        <f t="shared" si="1"/>
        <v>9.9999999999999978E-2</v>
      </c>
      <c r="C832" s="5">
        <f>B832/(расчёт!$I$69)</f>
        <v>1.4285714285714282E-2</v>
      </c>
      <c r="D832" s="5">
        <f>FINV(C832,расчёт!$I$68-1,(расчёт!$I$69-1)*(расчёт!$I$68-1))</f>
        <v>6.1805693953377467</v>
      </c>
      <c r="E832" s="5">
        <f>D832/(D832+расчёт!$I$69-1)</f>
        <v>0.50741219024649464</v>
      </c>
      <c r="J832" s="5" t="e">
        <f ca="1">_xlfn.T.INV.2T(B832,расчёт!$I$82-1)</f>
        <v>#NAME?</v>
      </c>
    </row>
    <row r="833" spans="1:10">
      <c r="A833" s="5">
        <v>90.25</v>
      </c>
      <c r="B833" s="5">
        <f t="shared" si="1"/>
        <v>9.7500000000000031E-2</v>
      </c>
      <c r="C833" s="5">
        <f>B833/(расчёт!$I$69)</f>
        <v>1.3928571428571433E-2</v>
      </c>
      <c r="D833" s="5">
        <f>FINV(C833,расчёт!$I$68-1,(расчёт!$I$69-1)*(расчёт!$I$68-1))</f>
        <v>6.2320755403199701</v>
      </c>
      <c r="E833" s="5">
        <f>D833/(D833+расчёт!$I$69-1)</f>
        <v>0.50948635166431855</v>
      </c>
      <c r="J833" s="5" t="e">
        <f ca="1">_xlfn.T.INV.2T(B833,расчёт!$I$82-1)</f>
        <v>#NAME?</v>
      </c>
    </row>
    <row r="834" spans="1:10">
      <c r="A834" s="5">
        <v>90.5</v>
      </c>
      <c r="B834" s="5">
        <f t="shared" si="1"/>
        <v>9.4999999999999973E-2</v>
      </c>
      <c r="C834" s="5">
        <f>B834/(расчёт!$I$69)</f>
        <v>1.3571428571428568E-2</v>
      </c>
      <c r="D834" s="5">
        <f>FINV(C834,расчёт!$I$68-1,(расчёт!$I$69-1)*(расчёт!$I$68-1))</f>
        <v>6.2851460203723359</v>
      </c>
      <c r="E834" s="5">
        <f>D834/(D834+расчёт!$I$69-1)</f>
        <v>0.51160531669299991</v>
      </c>
      <c r="J834" s="5" t="e">
        <f ca="1">_xlfn.T.INV.2T(B834,расчёт!$I$82-1)</f>
        <v>#NAME?</v>
      </c>
    </row>
    <row r="835" spans="1:10">
      <c r="A835" s="5">
        <v>90.75</v>
      </c>
      <c r="B835" s="5">
        <f t="shared" si="1"/>
        <v>9.2500000000000027E-2</v>
      </c>
      <c r="C835" s="5">
        <f>B835/(расчёт!$I$69)</f>
        <v>1.3214285714285718E-2</v>
      </c>
      <c r="D835" s="5">
        <f>FINV(C835,расчёт!$I$68-1,(расчёт!$I$69-1)*(расчёт!$I$68-1))</f>
        <v>6.3398714344359828</v>
      </c>
      <c r="E835" s="5">
        <f>D835/(D835+расчёт!$I$69-1)</f>
        <v>0.5137712712908632</v>
      </c>
      <c r="J835" s="5" t="e">
        <f ca="1">_xlfn.T.INV.2T(B835,расчёт!$I$82-1)</f>
        <v>#NAME?</v>
      </c>
    </row>
    <row r="836" spans="1:10">
      <c r="A836" s="5">
        <v>91</v>
      </c>
      <c r="B836" s="5">
        <f t="shared" si="1"/>
        <v>8.9999999999999969E-2</v>
      </c>
      <c r="C836" s="5">
        <f>B836/(расчёт!$I$69)</f>
        <v>1.2857142857142853E-2</v>
      </c>
      <c r="D836" s="5">
        <f>FINV(C836,расчёт!$I$68-1,(расчёт!$I$69-1)*(расчёт!$I$68-1))</f>
        <v>6.3963502612698289</v>
      </c>
      <c r="E836" s="5">
        <f>D836/(D836+расчёт!$I$69-1)</f>
        <v>0.51598657076140197</v>
      </c>
      <c r="J836" s="5" t="e">
        <f ca="1">_xlfn.T.INV.2T(B836,расчёт!$I$82-1)</f>
        <v>#NAME?</v>
      </c>
    </row>
    <row r="837" spans="1:10">
      <c r="A837" s="5">
        <v>91.25</v>
      </c>
      <c r="B837" s="5">
        <f t="shared" si="1"/>
        <v>8.7500000000000022E-2</v>
      </c>
      <c r="C837" s="5">
        <f>B837/(расчёт!$I$69)</f>
        <v>1.2500000000000002E-2</v>
      </c>
      <c r="D837" s="5">
        <f>FINV(C837,расчёт!$I$68-1,(расчёт!$I$69-1)*(расчёт!$I$68-1))</f>
        <v>6.4546897867388022</v>
      </c>
      <c r="E837" s="5">
        <f>D837/(D837+расчёт!$I$69-1)</f>
        <v>0.51825375800298679</v>
      </c>
      <c r="J837" s="5" t="e">
        <f ca="1">_xlfn.T.INV.2T(B837,расчёт!$I$82-1)</f>
        <v>#NAME?</v>
      </c>
    </row>
    <row r="838" spans="1:10">
      <c r="A838" s="5">
        <v>91.5</v>
      </c>
      <c r="B838" s="5">
        <f t="shared" si="1"/>
        <v>8.4999999999999964E-2</v>
      </c>
      <c r="C838" s="5">
        <f>B838/(расчёт!$I$69)</f>
        <v>1.2142857142857138E-2</v>
      </c>
      <c r="D838" s="5">
        <f>FINV(C838,расчёт!$I$68-1,(расчёт!$I$69-1)*(расчёт!$I$68-1))</f>
        <v>6.5150071703544707</v>
      </c>
      <c r="E838" s="5">
        <f>D838/(D838+расчёт!$I$69-1)</f>
        <v>0.52057558431026785</v>
      </c>
      <c r="J838" s="5" t="e">
        <f ca="1">_xlfn.T.INV.2T(B838,расчёт!$I$82-1)</f>
        <v>#NAME?</v>
      </c>
    </row>
    <row r="839" spans="1:10">
      <c r="A839" s="5">
        <v>91.75</v>
      </c>
      <c r="B839" s="5">
        <f t="shared" si="1"/>
        <v>8.2500000000000018E-2</v>
      </c>
      <c r="C839" s="5">
        <f>B839/(расчёт!$I$69)</f>
        <v>1.1785714285714288E-2</v>
      </c>
      <c r="D839" s="5">
        <f>FINV(C839,расчёт!$I$68-1,(расчёт!$I$69-1)*(расчёт!$I$68-1))</f>
        <v>6.577430676776066</v>
      </c>
      <c r="E839" s="5">
        <f>D839/(D839+расчёт!$I$69-1)</f>
        <v>0.52295503317073644</v>
      </c>
      <c r="J839" s="5" t="e">
        <f ca="1">_xlfn.T.INV.2T(B839,расчёт!$I$82-1)</f>
        <v>#NAME?</v>
      </c>
    </row>
    <row r="840" spans="1:10">
      <c r="A840" s="5">
        <v>92</v>
      </c>
      <c r="B840" s="5">
        <f t="shared" si="1"/>
        <v>7.999999999999996E-2</v>
      </c>
      <c r="C840" s="5">
        <f>B840/(расчёт!$I$69)</f>
        <v>1.1428571428571423E-2</v>
      </c>
      <c r="D840" s="5">
        <f>FINV(C840,расчёт!$I$68-1,(расчёт!$I$69-1)*(расчёт!$I$68-1))</f>
        <v>6.6421011036661515</v>
      </c>
      <c r="E840" s="5">
        <f>D840/(D840+расчёт!$I$69-1)</f>
        <v>0.52539534759297035</v>
      </c>
      <c r="J840" s="5" t="e">
        <f ca="1">_xlfn.T.INV.2T(B840,расчёт!$I$82-1)</f>
        <v>#NAME?</v>
      </c>
    </row>
    <row r="841" spans="1:10">
      <c r="A841" s="5">
        <v>92.25</v>
      </c>
      <c r="B841" s="5">
        <f t="shared" si="1"/>
        <v>7.7500000000000013E-2</v>
      </c>
      <c r="C841" s="5">
        <f>B841/(расчёт!$I$69)</f>
        <v>1.1071428571428574E-2</v>
      </c>
      <c r="D841" s="5">
        <f>FINV(C841,расчёт!$I$68-1,(расчёт!$I$69-1)*(расчёт!$I$68-1))</f>
        <v>6.7091734444604381</v>
      </c>
      <c r="E841" s="5">
        <f>D841/(D841+расчёт!$I$69-1)</f>
        <v>0.52790006161925296</v>
      </c>
      <c r="J841" s="5" t="e">
        <f ca="1">_xlfn.T.INV.2T(B841,расчёт!$I$82-1)</f>
        <v>#NAME?</v>
      </c>
    </row>
    <row r="842" spans="1:10">
      <c r="A842" s="5">
        <v>92.5</v>
      </c>
      <c r="B842" s="5">
        <f t="shared" si="1"/>
        <v>7.4999999999999956E-2</v>
      </c>
      <c r="C842" s="5">
        <f>B842/(расчёт!$I$69)</f>
        <v>1.0714285714285707E-2</v>
      </c>
      <c r="D842" s="5">
        <f>FINV(C842,расчёт!$I$68-1,(расчёт!$I$69-1)*(расчёт!$I$68-1))</f>
        <v>6.7788188337015516</v>
      </c>
      <c r="E842" s="5">
        <f>D842/(D842+расчёт!$I$69-1)</f>
        <v>0.53047303682119562</v>
      </c>
      <c r="J842" s="5" t="e">
        <f ca="1">_xlfn.T.INV.2T(B842,расчёт!$I$82-1)</f>
        <v>#NAME?</v>
      </c>
    </row>
    <row r="843" spans="1:10">
      <c r="A843" s="5">
        <v>92.75</v>
      </c>
      <c r="B843" s="5">
        <f t="shared" si="1"/>
        <v>7.2500000000000009E-2</v>
      </c>
      <c r="C843" s="5">
        <f>B843/(расчёт!$I$69)</f>
        <v>1.0357142857142858E-2</v>
      </c>
      <c r="D843" s="5">
        <f>FINV(C843,расчёт!$I$68-1,(расчёт!$I$69-1)*(расчёт!$I$68-1))</f>
        <v>6.8512268342020288</v>
      </c>
      <c r="E843" s="5">
        <f>D843/(D843+расчёт!$I$69-1)</f>
        <v>0.53311850476160727</v>
      </c>
      <c r="J843" s="5" t="e">
        <f ca="1">_xlfn.T.INV.2T(B843,расчёт!$I$82-1)</f>
        <v>#NAME?</v>
      </c>
    </row>
    <row r="844" spans="1:10">
      <c r="A844" s="5">
        <v>93</v>
      </c>
      <c r="B844" s="5">
        <f t="shared" si="1"/>
        <v>6.9999999999999951E-2</v>
      </c>
      <c r="C844" s="5">
        <f>B844/(расчёт!$I$69)</f>
        <v>9.9999999999999933E-3</v>
      </c>
      <c r="D844" s="5">
        <f>FINV(C844,расчёт!$I$68-1,(расчёт!$I$69-1)*(расчёт!$I$68-1))</f>
        <v>6.9266081402579811</v>
      </c>
      <c r="E844" s="5">
        <f>D844/(D844+расчёт!$I$69-1)</f>
        <v>0.53584111664111633</v>
      </c>
      <c r="J844" s="5" t="e">
        <f ca="1">_xlfn.T.INV.2T(B844,расчёт!$I$82-1)</f>
        <v>#NAME?</v>
      </c>
    </row>
    <row r="845" spans="1:10">
      <c r="A845" s="5">
        <v>93.25</v>
      </c>
      <c r="B845" s="5">
        <f t="shared" si="1"/>
        <v>6.7500000000000004E-2</v>
      </c>
      <c r="C845" s="5">
        <f>B845/(расчёт!$I$69)</f>
        <v>9.642857142857144E-3</v>
      </c>
      <c r="D845" s="5">
        <f>FINV(C845,расчёт!$I$68-1,(расчёт!$I$69-1)*(расчёт!$I$68-1))</f>
        <v>7.0051977905490634</v>
      </c>
      <c r="E845" s="5">
        <f>D845/(D845+расчёт!$I$69-1)</f>
        <v>0.53864600165018428</v>
      </c>
      <c r="J845" s="5" t="e">
        <f ca="1">_xlfn.T.INV.2T(B845,расчёт!$I$82-1)</f>
        <v>#NAME?</v>
      </c>
    </row>
    <row r="846" spans="1:10">
      <c r="A846" s="5">
        <v>93.5</v>
      </c>
      <c r="B846" s="5">
        <f t="shared" si="1"/>
        <v>6.4999999999999947E-2</v>
      </c>
      <c r="C846" s="5">
        <f>B846/(расчёт!$I$69)</f>
        <v>9.2857142857142774E-3</v>
      </c>
      <c r="D846" s="5">
        <f>FINV(C846,расчёт!$I$68-1,(расчёт!$I$69-1)*(расчёт!$I$68-1))</f>
        <v>7.0872590097815777</v>
      </c>
      <c r="E846" s="5">
        <f>D846/(D846+расчёт!$I$69-1)</f>
        <v>0.54153883593840957</v>
      </c>
      <c r="J846" s="5" t="e">
        <f ca="1">_xlfn.T.INV.2T(B846,расчёт!$I$82-1)</f>
        <v>#NAME?</v>
      </c>
    </row>
    <row r="847" spans="1:10">
      <c r="A847" s="5">
        <v>93.75</v>
      </c>
      <c r="B847" s="5">
        <f t="shared" si="1"/>
        <v>6.25E-2</v>
      </c>
      <c r="C847" s="5">
        <f>B847/(расчёт!$I$69)</f>
        <v>8.9285714285714281E-3</v>
      </c>
      <c r="D847" s="5">
        <f>FINV(C847,расчёт!$I$68-1,(расчёт!$I$69-1)*(расчёт!$I$68-1))</f>
        <v>7.173087831727484</v>
      </c>
      <c r="E847" s="5">
        <f>D847/(D847+расчёт!$I$69-1)</f>
        <v>0.54452592462422111</v>
      </c>
      <c r="J847" s="5" t="e">
        <f ca="1">_xlfn.T.INV.2T(B847,расчёт!$I$82-1)</f>
        <v>#NAME?</v>
      </c>
    </row>
    <row r="848" spans="1:10">
      <c r="A848" s="5">
        <v>94</v>
      </c>
      <c r="B848" s="5">
        <f t="shared" si="1"/>
        <v>6.0000000000000053E-2</v>
      </c>
      <c r="C848" s="5">
        <f>B848/(расчёт!$I$69)</f>
        <v>8.5714285714285788E-3</v>
      </c>
      <c r="D848" s="5">
        <f>FINV(C848,расчёт!$I$68-1,(расчёт!$I$69-1)*(расчёт!$I$68-1))</f>
        <v>7.2630187011556</v>
      </c>
      <c r="E848" s="5">
        <f>D848/(D848+расчёт!$I$69-1)</f>
        <v>0.54761429994234845</v>
      </c>
      <c r="J848" s="5" t="e">
        <f ca="1">_xlfn.T.INV.2T(B848,расчёт!$I$82-1)</f>
        <v>#NAME?</v>
      </c>
    </row>
    <row r="849" spans="1:10">
      <c r="A849" s="5">
        <v>94.25</v>
      </c>
      <c r="B849" s="5">
        <f t="shared" si="1"/>
        <v>5.7499999999999996E-2</v>
      </c>
      <c r="C849" s="5">
        <f>B849/(расчёт!$I$69)</f>
        <v>8.2142857142857139E-3</v>
      </c>
      <c r="D849" s="5">
        <f>FINV(C849,расчёт!$I$68-1,(расчёт!$I$69-1)*(расчёт!$I$68-1))</f>
        <v>7.3574313126494513</v>
      </c>
      <c r="E849" s="5">
        <f>D849/(D849+расчёт!$I$69-1)</f>
        <v>0.55081183952501289</v>
      </c>
      <c r="J849" s="5" t="e">
        <f ca="1">_xlfn.T.INV.2T(B849,расчёт!$I$82-1)</f>
        <v>#NAME?</v>
      </c>
    </row>
    <row r="850" spans="1:10">
      <c r="A850" s="5">
        <v>94.5</v>
      </c>
      <c r="B850" s="5">
        <f t="shared" si="1"/>
        <v>5.5000000000000049E-2</v>
      </c>
      <c r="C850" s="5">
        <f>B850/(расчёт!$I$69)</f>
        <v>7.8571428571428646E-3</v>
      </c>
      <c r="D850" s="5">
        <f>FINV(C850,расчёт!$I$68-1,(расчёт!$I$69-1)*(расчёт!$I$68-1))</f>
        <v>7.4567590268687081</v>
      </c>
      <c r="E850" s="5">
        <f>D850/(D850+расчёт!$I$69-1)</f>
        <v>0.55412741002346999</v>
      </c>
      <c r="J850" s="5" t="e">
        <f ca="1">_xlfn.T.INV.2T(B850,расчёт!$I$82-1)</f>
        <v>#NAME?</v>
      </c>
    </row>
    <row r="851" spans="1:10">
      <c r="A851" s="5">
        <v>94.75</v>
      </c>
      <c r="B851" s="5">
        <f t="shared" si="1"/>
        <v>5.2499999999999991E-2</v>
      </c>
      <c r="C851" s="5">
        <f>B851/(расчёт!$I$69)</f>
        <v>7.4999999999999989E-3</v>
      </c>
      <c r="D851" s="5">
        <f>FINV(C851,расчёт!$I$68-1,(расчёт!$I$69-1)*(расчёт!$I$68-1))</f>
        <v>7.5614993188935404</v>
      </c>
      <c r="E851" s="5">
        <f>D851/(D851+расчёт!$I$69-1)</f>
        <v>0.55757104292731474</v>
      </c>
      <c r="J851" s="5" t="e">
        <f ca="1">_xlfn.T.INV.2T(B851,расчёт!$I$82-1)</f>
        <v>#NAME?</v>
      </c>
    </row>
    <row r="852" spans="1:10">
      <c r="A852" s="5">
        <v>95</v>
      </c>
      <c r="B852" s="5">
        <f t="shared" si="1"/>
        <v>5.0000000000000044E-2</v>
      </c>
      <c r="C852" s="5">
        <f>B852/(расчёт!$I$69)</f>
        <v>7.1428571428571496E-3</v>
      </c>
      <c r="D852" s="5">
        <f>FINV(C852,расчёт!$I$68-1,(расчёт!$I$69-1)*(расчёт!$I$68-1))</f>
        <v>7.6722268730652683</v>
      </c>
      <c r="E852" s="5">
        <f>D852/(D852+расчёт!$I$69-1)</f>
        <v>0.5611541517190447</v>
      </c>
      <c r="J852" s="5" t="e">
        <f ca="1">_xlfn.T.INV.2T(B852,расчёт!$I$82-1)</f>
        <v>#NAME?</v>
      </c>
    </row>
    <row r="853" spans="1:10">
      <c r="A853" s="5">
        <v>95.1</v>
      </c>
      <c r="B853" s="5">
        <f t="shared" si="1"/>
        <v>4.9000000000000044E-2</v>
      </c>
      <c r="C853" s="5">
        <f>B853/(расчёт!$I$69)</f>
        <v>7.0000000000000062E-3</v>
      </c>
      <c r="D853" s="5">
        <f>FINV(C853,расчёт!$I$68-1,(расчёт!$I$69-1)*(расчёт!$I$68-1))</f>
        <v>7.7183404640953928</v>
      </c>
      <c r="E853" s="5">
        <f>D853/(D853+расчёт!$I$69-1)</f>
        <v>0.56262931251023962</v>
      </c>
      <c r="J853" s="5" t="e">
        <f ca="1">_xlfn.T.INV.2T(B853,расчёт!$I$82-1)</f>
        <v>#NAME?</v>
      </c>
    </row>
    <row r="854" spans="1:10">
      <c r="A854" s="5">
        <v>95.199999999999989</v>
      </c>
      <c r="B854" s="5">
        <f t="shared" si="1"/>
        <v>4.8000000000000154E-2</v>
      </c>
      <c r="C854" s="5">
        <f>B854/(расчёт!$I$69)</f>
        <v>6.8571428571428793E-3</v>
      </c>
      <c r="D854" s="5">
        <f>FINV(C854,расчёт!$I$68-1,(расчёт!$I$69-1)*(расчёт!$I$68-1))</f>
        <v>7.7655652964796911</v>
      </c>
      <c r="E854" s="5">
        <f>D854/(D854+расчёт!$I$69-1)</f>
        <v>0.56412977812582843</v>
      </c>
      <c r="J854" s="5" t="e">
        <f ca="1">_xlfn.T.INV.2T(B854,расчёт!$I$82-1)</f>
        <v>#NAME?</v>
      </c>
    </row>
    <row r="855" spans="1:10">
      <c r="A855" s="5">
        <v>95.299999999999983</v>
      </c>
      <c r="B855" s="5">
        <f t="shared" si="1"/>
        <v>4.7000000000000153E-2</v>
      </c>
      <c r="C855" s="5">
        <f>B855/(расчёт!$I$69)</f>
        <v>6.714285714285736E-3</v>
      </c>
      <c r="D855" s="5">
        <f>FINV(C855,расчёт!$I$68-1,(расчёт!$I$69-1)*(расчёт!$I$68-1))</f>
        <v>7.8139521523606472</v>
      </c>
      <c r="E855" s="5">
        <f>D855/(D855+расчёт!$I$69-1)</f>
        <v>0.56565652364919561</v>
      </c>
      <c r="J855" s="5" t="e">
        <f ca="1">_xlfn.T.INV.2T(B855,расчёт!$I$82-1)</f>
        <v>#NAME?</v>
      </c>
    </row>
    <row r="856" spans="1:10">
      <c r="A856" s="5">
        <v>95.399999999999977</v>
      </c>
      <c r="B856" s="5">
        <f t="shared" si="1"/>
        <v>4.6000000000000263E-2</v>
      </c>
      <c r="C856" s="5">
        <f>B856/(расчёт!$I$69)</f>
        <v>6.5714285714286091E-3</v>
      </c>
      <c r="D856" s="5">
        <f>FINV(C856,расчёт!$I$68-1,(расчёт!$I$69-1)*(расчёт!$I$68-1))</f>
        <v>7.8635552788218295</v>
      </c>
      <c r="E856" s="5">
        <f>D856/(D856+расчёт!$I$69-1)</f>
        <v>0.56721058348101461</v>
      </c>
      <c r="J856" s="5" t="e">
        <f ca="1">_xlfn.T.INV.2T(B856,расчёт!$I$82-1)</f>
        <v>#NAME?</v>
      </c>
    </row>
    <row r="857" spans="1:10">
      <c r="A857" s="5">
        <v>95.499999999999972</v>
      </c>
      <c r="B857" s="5">
        <f t="shared" si="1"/>
        <v>4.5000000000000262E-2</v>
      </c>
      <c r="C857" s="5">
        <f>B857/(расчёт!$I$69)</f>
        <v>6.4285714285714658E-3</v>
      </c>
      <c r="D857" s="5">
        <f>FINV(C857,расчёт!$I$68-1,(расчёт!$I$69-1)*(расчёт!$I$68-1))</f>
        <v>7.9144327058253499</v>
      </c>
      <c r="E857" s="5">
        <f>D857/(D857+расчёт!$I$69-1)</f>
        <v>0.56879305632862287</v>
      </c>
      <c r="J857" s="5" t="e">
        <f ca="1">_xlfn.T.INV.2T(B857,расчёт!$I$82-1)</f>
        <v>#NAME?</v>
      </c>
    </row>
    <row r="858" spans="1:10">
      <c r="A858" s="5">
        <v>95.599999999999966</v>
      </c>
      <c r="B858" s="5">
        <f t="shared" si="1"/>
        <v>4.4000000000000372E-2</v>
      </c>
      <c r="C858" s="5">
        <f>B858/(расчёт!$I$69)</f>
        <v>6.2857142857143389E-3</v>
      </c>
      <c r="D858" s="5">
        <f>FINV(C858,расчёт!$I$68-1,(расчёт!$I$69-1)*(расчёт!$I$68-1))</f>
        <v>7.9666466011401855</v>
      </c>
      <c r="E858" s="5">
        <f>D858/(D858+расчёт!$I$69-1)</f>
        <v>0.57040511073644673</v>
      </c>
      <c r="J858" s="5" t="e">
        <f ca="1">_xlfn.T.INV.2T(B858,расчёт!$I$82-1)</f>
        <v>#NAME?</v>
      </c>
    </row>
    <row r="859" spans="1:10">
      <c r="A859" s="5">
        <v>95.69999999999996</v>
      </c>
      <c r="B859" s="5">
        <f t="shared" si="1"/>
        <v>4.3000000000000371E-2</v>
      </c>
      <c r="C859" s="5">
        <f>B859/(расчёт!$I$69)</f>
        <v>6.1428571428571955E-3</v>
      </c>
      <c r="D859" s="5">
        <f>FINV(C859,расчёт!$I$68-1,(расчёт!$I$69-1)*(расчёт!$I$68-1))</f>
        <v>8.0202636675168044</v>
      </c>
      <c r="E859" s="5">
        <f>D859/(D859+расчёт!$I$69-1)</f>
        <v>0.57204799122991901</v>
      </c>
      <c r="J859" s="5" t="e">
        <f ca="1">_xlfn.T.INV.2T(B859,расчёт!$I$82-1)</f>
        <v>#NAME?</v>
      </c>
    </row>
    <row r="860" spans="1:10">
      <c r="A860" s="5">
        <v>95.799999999999955</v>
      </c>
      <c r="B860" s="5">
        <f t="shared" si="1"/>
        <v>4.2000000000000481E-2</v>
      </c>
      <c r="C860" s="5">
        <f>B860/(расчёт!$I$69)</f>
        <v>6.0000000000000686E-3</v>
      </c>
      <c r="D860" s="5">
        <f>FINV(C860,расчёт!$I$68-1,(расчёт!$I$69-1)*(расчёт!$I$68-1))</f>
        <v>8.0753555882514263</v>
      </c>
      <c r="E860" s="5">
        <f>D860/(D860+расчёт!$I$69-1)</f>
        <v>0.57372302515695262</v>
      </c>
      <c r="J860" s="5" t="e">
        <f ca="1">_xlfn.T.INV.2T(B860,расчёт!$I$82-1)</f>
        <v>#NAME?</v>
      </c>
    </row>
    <row r="861" spans="1:10">
      <c r="A861" s="5">
        <v>95.899999999999949</v>
      </c>
      <c r="B861" s="5">
        <f t="shared" si="1"/>
        <v>4.1000000000000481E-2</v>
      </c>
      <c r="C861" s="5">
        <f>B861/(расчёт!$I$69)</f>
        <v>5.8571428571429262E-3</v>
      </c>
      <c r="D861" s="5">
        <f>FINV(C861,расчёт!$I$68-1,(расчёт!$I$69-1)*(расчёт!$I$68-1))</f>
        <v>8.1319995283469027</v>
      </c>
      <c r="E861" s="5">
        <f>D861/(D861+расчёт!$I$69-1)</f>
        <v>0.57543163032486655</v>
      </c>
      <c r="J861" s="5" t="e">
        <f ca="1">_xlfn.T.INV.2T(B861,расчёт!$I$82-1)</f>
        <v>#NAME?</v>
      </c>
    </row>
    <row r="862" spans="1:10">
      <c r="A862" s="5">
        <v>95.999999999999943</v>
      </c>
      <c r="B862" s="5">
        <f t="shared" ref="B862:B902" si="2">1-(A862/100)</f>
        <v>4.0000000000000591E-2</v>
      </c>
      <c r="C862" s="5">
        <f>B862/(расчёт!$I$69)</f>
        <v>5.7142857142857984E-3</v>
      </c>
      <c r="D862" s="5">
        <f>FINV(C862,расчёт!$I$68-1,(расчёт!$I$69-1)*(расчёт!$I$68-1))</f>
        <v>8.1902786997552539</v>
      </c>
      <c r="E862" s="5">
        <f>D862/(D862+расчёт!$I$69-1)</f>
        <v>0.57717532354713474</v>
      </c>
      <c r="J862" s="5" t="e">
        <f ca="1">_xlfn.T.INV.2T(B862,расчёт!$I$82-1)</f>
        <v>#NAME?</v>
      </c>
    </row>
    <row r="863" spans="1:10">
      <c r="A863" s="5">
        <v>96.099999999999937</v>
      </c>
      <c r="B863" s="5">
        <f t="shared" si="2"/>
        <v>3.900000000000059E-2</v>
      </c>
      <c r="C863" s="5">
        <f>B863/(расчёт!$I$69)</f>
        <v>5.5714285714286559E-3</v>
      </c>
      <c r="D863" s="5">
        <f>FINV(C863,расчёт!$I$68-1,(расчёт!$I$69-1)*(расчёт!$I$68-1))</f>
        <v>8.250283000730505</v>
      </c>
      <c r="E863" s="5">
        <f>D863/(D863+расчёт!$I$69-1)</f>
        <v>0.57895573023409952</v>
      </c>
      <c r="J863" s="5" t="e">
        <f ca="1">_xlfn.T.INV.2T(B863,расчёт!$I$82-1)</f>
        <v>#NAME?</v>
      </c>
    </row>
    <row r="864" spans="1:10">
      <c r="A864" s="5">
        <v>96.199999999999932</v>
      </c>
      <c r="B864" s="5">
        <f t="shared" si="2"/>
        <v>3.80000000000007E-2</v>
      </c>
      <c r="C864" s="5">
        <f>B864/(расчёт!$I$69)</f>
        <v>5.4285714285715282E-3</v>
      </c>
      <c r="D864" s="5">
        <f>FINV(C864,расчёт!$I$68-1,(расчёт!$I$69-1)*(расчёт!$I$68-1))</f>
        <v>8.3121097411915024</v>
      </c>
      <c r="E864" s="5">
        <f>D864/(D864+расчёт!$I$69-1)</f>
        <v>0.58077459518553887</v>
      </c>
      <c r="J864" s="5" t="e">
        <f ca="1">_xlfn.T.INV.2T(B864,расчёт!$I$82-1)</f>
        <v>#NAME?</v>
      </c>
    </row>
    <row r="865" spans="1:10">
      <c r="A865" s="5">
        <v>96.299999999999926</v>
      </c>
      <c r="B865" s="5">
        <f t="shared" si="2"/>
        <v>3.7000000000000699E-2</v>
      </c>
      <c r="C865" s="5">
        <f>B865/(расчёт!$I$69)</f>
        <v>5.2857142857143857E-3</v>
      </c>
      <c r="D865" s="5">
        <f>FINV(C865,расчёт!$I$68-1,(расчёт!$I$69-1)*(расчёт!$I$68-1))</f>
        <v>8.3758644682751076</v>
      </c>
      <c r="E865" s="5">
        <f>D865/(D865+расчёт!$I$69-1)</f>
        <v>0.58263379477172328</v>
      </c>
      <c r="J865" s="5" t="e">
        <f ca="1">_xlfn.T.INV.2T(B865,расчёт!$I$82-1)</f>
        <v>#NAME?</v>
      </c>
    </row>
    <row r="866" spans="1:10">
      <c r="A866" s="5">
        <v>96.39999999999992</v>
      </c>
      <c r="B866" s="5">
        <f t="shared" si="2"/>
        <v>3.6000000000000809E-2</v>
      </c>
      <c r="C866" s="5">
        <f>B866/(расчёт!$I$69)</f>
        <v>5.1428571428572588E-3</v>
      </c>
      <c r="D866" s="5">
        <f>FINV(C866,расчёт!$I$68-1,(расчёт!$I$69-1)*(расчёт!$I$68-1))</f>
        <v>8.4416619090510814</v>
      </c>
      <c r="E866" s="5">
        <f>D866/(D866+расчёт!$I$69-1)</f>
        <v>0.5845353507244484</v>
      </c>
      <c r="J866" s="5" t="e">
        <f ca="1">_xlfn.T.INV.2T(B866,расчёт!$I$82-1)</f>
        <v>#NAME?</v>
      </c>
    </row>
    <row r="867" spans="1:10">
      <c r="A867" s="5">
        <v>96.499999999999915</v>
      </c>
      <c r="B867" s="5">
        <f t="shared" si="2"/>
        <v>3.5000000000000808E-2</v>
      </c>
      <c r="C867" s="5">
        <f>B867/(расчёт!$I$69)</f>
        <v>5.0000000000001155E-3</v>
      </c>
      <c r="D867" s="5">
        <f>FINV(C867,расчёт!$I$68-1,(расчёт!$I$69-1)*(расчёт!$I$68-1))</f>
        <v>8.5096270508065324</v>
      </c>
      <c r="E867" s="5">
        <f>D867/(D867+расчёт!$I$69-1)</f>
        <v>0.5864814458021177</v>
      </c>
      <c r="J867" s="5" t="e">
        <f ca="1">_xlfn.T.INV.2T(B867,расчёт!$I$82-1)</f>
        <v>#NAME?</v>
      </c>
    </row>
    <row r="868" spans="1:10">
      <c r="A868" s="5">
        <v>96.599999999999909</v>
      </c>
      <c r="B868" s="5">
        <f t="shared" si="2"/>
        <v>3.4000000000000918E-2</v>
      </c>
      <c r="C868" s="5">
        <f>B868/(расчёт!$I$69)</f>
        <v>4.8571428571429886E-3</v>
      </c>
      <c r="D868" s="5">
        <f>FINV(C868,расчёт!$I$68-1,(расчёт!$I$69-1)*(расчёт!$I$68-1))</f>
        <v>8.5798963835582356</v>
      </c>
      <c r="E868" s="5">
        <f>D868/(D868+расчёт!$I$69-1)</f>
        <v>0.58847444164512674</v>
      </c>
      <c r="J868" s="5" t="e">
        <f ca="1">_xlfn.T.INV.2T(B868,расчёт!$I$82-1)</f>
        <v>#NAME?</v>
      </c>
    </row>
    <row r="869" spans="1:10">
      <c r="A869" s="5">
        <v>96.699999999999903</v>
      </c>
      <c r="B869" s="5">
        <f t="shared" si="2"/>
        <v>3.3000000000000917E-2</v>
      </c>
      <c r="C869" s="5">
        <f>B869/(расчёт!$I$69)</f>
        <v>4.7142857142858452E-3</v>
      </c>
      <c r="D869" s="5">
        <f>FINV(C869,расчёт!$I$68-1,(расчёт!$I$69-1)*(расчёт!$I$68-1))</f>
        <v>8.6526193347428837</v>
      </c>
      <c r="E869" s="5">
        <f>D869/(D869+расчёт!$I$69-1)</f>
        <v>0.59051689920222139</v>
      </c>
      <c r="J869" s="5" t="e">
        <f ca="1">_xlfn.T.INV.2T(B869,расчёт!$I$82-1)</f>
        <v>#NAME?</v>
      </c>
    </row>
    <row r="870" spans="1:10">
      <c r="A870" s="5">
        <v>96.799999999999898</v>
      </c>
      <c r="B870" s="5">
        <f t="shared" si="2"/>
        <v>3.2000000000001028E-2</v>
      </c>
      <c r="C870" s="5">
        <f>B870/(расчёт!$I$69)</f>
        <v>4.5714285714287184E-3</v>
      </c>
      <c r="D870" s="5">
        <f>FINV(C870,расчёт!$I$68-1,(расчёт!$I$69-1)*(расчёт!$I$68-1))</f>
        <v>8.727959932658905</v>
      </c>
      <c r="E870" s="5">
        <f>D870/(D870+расчёт!$I$69-1)</f>
        <v>0.59261160218835596</v>
      </c>
      <c r="J870" s="5" t="e">
        <f ca="1">_xlfn.T.INV.2T(B870,расчёт!$I$82-1)</f>
        <v>#NAME?</v>
      </c>
    </row>
    <row r="871" spans="1:10">
      <c r="A871" s="5">
        <v>96.899999999999892</v>
      </c>
      <c r="B871" s="5">
        <f t="shared" si="2"/>
        <v>3.1000000000001027E-2</v>
      </c>
      <c r="C871" s="5">
        <f>B871/(расчёт!$I$69)</f>
        <v>4.428571428571575E-3</v>
      </c>
      <c r="D871" s="5">
        <f>FINV(C871,расчёт!$I$68-1,(расчёт!$I$69-1)*(расчёт!$I$68-1))</f>
        <v>8.8060987435818312</v>
      </c>
      <c r="E871" s="5">
        <f>D871/(D871+расчёт!$I$69-1)</f>
        <v>0.59476158413431568</v>
      </c>
      <c r="J871" s="5" t="e">
        <f ca="1">_xlfn.T.INV.2T(B871,расчёт!$I$82-1)</f>
        <v>#NAME?</v>
      </c>
    </row>
    <row r="872" spans="1:10">
      <c r="A872" s="5">
        <v>96.999999999999886</v>
      </c>
      <c r="B872" s="5">
        <f t="shared" si="2"/>
        <v>3.0000000000001137E-2</v>
      </c>
      <c r="C872" s="5">
        <f>B872/(расчёт!$I$69)</f>
        <v>4.2857142857144481E-3</v>
      </c>
      <c r="D872" s="5">
        <f>FINV(C872,расчёт!$I$68-1,(расчёт!$I$69-1)*(расчёт!$I$68-1))</f>
        <v>8.8872351380645398</v>
      </c>
      <c r="E872" s="5">
        <f>D872/(D872+расчёт!$I$69-1)</f>
        <v>0.59697015971361567</v>
      </c>
      <c r="J872" s="5" t="e">
        <f ca="1">_xlfn.T.INV.2T(B872,расчёт!$I$82-1)</f>
        <v>#NAME?</v>
      </c>
    </row>
    <row r="873" spans="1:10">
      <c r="A873" s="5">
        <v>97.099999999999881</v>
      </c>
      <c r="B873" s="5">
        <f t="shared" si="2"/>
        <v>2.9000000000001247E-2</v>
      </c>
      <c r="C873" s="5">
        <f>B873/(расчёт!$I$69)</f>
        <v>4.1428571428573212E-3</v>
      </c>
      <c r="D873" s="5">
        <f>FINV(C873,расчёт!$I$68-1,(расчёт!$I$69-1)*(расчёт!$I$68-1))</f>
        <v>8.9715899554663388</v>
      </c>
      <c r="E873" s="5">
        <f>D873/(D873+расчёт!$I$69-1)</f>
        <v>0.59924096119067738</v>
      </c>
      <c r="J873" s="5" t="e">
        <f ca="1">_xlfn.T.INV.2T(B873,расчёт!$I$82-1)</f>
        <v>#NAME?</v>
      </c>
    </row>
    <row r="874" spans="1:10">
      <c r="A874" s="5">
        <v>97.199999999999875</v>
      </c>
      <c r="B874" s="5">
        <f t="shared" si="2"/>
        <v>2.8000000000001246E-2</v>
      </c>
      <c r="C874" s="5">
        <f>B874/(расчёт!$I$69)</f>
        <v>4.0000000000001779E-3</v>
      </c>
      <c r="D874" s="5">
        <f>FINV(C874,расчёт!$I$68-1,(расчёт!$I$69-1)*(расчёт!$I$68-1))</f>
        <v>9.0594086531780285</v>
      </c>
      <c r="E874" s="5">
        <f>D874/(D874+расчёт!$I$69-1)</f>
        <v>0.6015779810362073</v>
      </c>
      <c r="J874" s="5" t="e">
        <f ca="1">_xlfn.T.INV.2T(B874,расчёт!$I$82-1)</f>
        <v>#NAME?</v>
      </c>
    </row>
    <row r="875" spans="1:10">
      <c r="A875" s="5">
        <v>97.299999999999869</v>
      </c>
      <c r="B875" s="5">
        <f t="shared" si="2"/>
        <v>2.7000000000001356E-2</v>
      </c>
      <c r="C875" s="5">
        <f>B875/(расчёт!$I$69)</f>
        <v>3.857142857143051E-3</v>
      </c>
      <c r="D875" s="5">
        <f>FINV(C875,расчёт!$I$68-1,(расчёт!$I$69-1)*(расчёт!$I$68-1))</f>
        <v>9.1509650496280557</v>
      </c>
      <c r="E875" s="5">
        <f>D875/(D875+расчёт!$I$69-1)</f>
        <v>0.60398562201506134</v>
      </c>
      <c r="J875" s="5" t="e">
        <f ca="1">_xlfn.T.INV.2T(B875,расчёт!$I$82-1)</f>
        <v>#NAME?</v>
      </c>
    </row>
    <row r="876" spans="1:10">
      <c r="A876" s="5">
        <v>97.399999999999864</v>
      </c>
      <c r="B876" s="5">
        <f t="shared" si="2"/>
        <v>2.6000000000001355E-2</v>
      </c>
      <c r="C876" s="5">
        <f>B876/(расчёт!$I$69)</f>
        <v>3.7142857142859081E-3</v>
      </c>
      <c r="D876" s="5">
        <f>FINV(C876,расчёт!$I$68-1,(расчёт!$I$69-1)*(расчёт!$I$68-1))</f>
        <v>9.2465657997700603</v>
      </c>
      <c r="E876" s="5">
        <f>D876/(D876+расчёт!$I$69-1)</f>
        <v>0.60646875638771791</v>
      </c>
      <c r="J876" s="5" t="e">
        <f ca="1">_xlfn.T.INV.2T(B876,расчёт!$I$82-1)</f>
        <v>#NAME?</v>
      </c>
    </row>
    <row r="877" spans="1:10">
      <c r="A877" s="5">
        <v>97.499999999999858</v>
      </c>
      <c r="B877" s="5">
        <f t="shared" si="2"/>
        <v>2.5000000000001465E-2</v>
      </c>
      <c r="C877" s="5">
        <f>B877/(расчёт!$I$69)</f>
        <v>3.5714285714287808E-3</v>
      </c>
      <c r="D877" s="5">
        <f>FINV(C877,расчёт!$I$68-1,(расчёт!$I$69-1)*(расчёт!$I$68-1))</f>
        <v>9.3465557808911477</v>
      </c>
      <c r="E877" s="5">
        <f>D877/(D877+расчёт!$I$69-1)</f>
        <v>0.6090327963052834</v>
      </c>
      <c r="J877" s="5" t="e">
        <f ca="1">_xlfn.T.INV.2T(B877,расчёт!$I$82-1)</f>
        <v>#NAME?</v>
      </c>
    </row>
    <row r="878" spans="1:10">
      <c r="A878" s="5">
        <v>97.599999999999852</v>
      </c>
      <c r="B878" s="5">
        <f t="shared" si="2"/>
        <v>2.4000000000001465E-2</v>
      </c>
      <c r="C878" s="5">
        <f>B878/(расчёт!$I$69)</f>
        <v>3.4285714285716379E-3</v>
      </c>
      <c r="D878" s="5">
        <f>FINV(C878,расчёт!$I$68-1,(расчёт!$I$69-1)*(расчёт!$I$68-1))</f>
        <v>9.4513246188228663</v>
      </c>
      <c r="E878" s="5">
        <f>D878/(D878+расчёт!$I$69-1)</f>
        <v>0.61168377805675145</v>
      </c>
      <c r="J878" s="5" t="e">
        <f ca="1">_xlfn.T.INV.2T(B878,расчёт!$I$82-1)</f>
        <v>#NAME?</v>
      </c>
    </row>
    <row r="879" spans="1:10">
      <c r="A879" s="5">
        <v>97.699999999999847</v>
      </c>
      <c r="B879" s="5">
        <f t="shared" si="2"/>
        <v>2.3000000000001575E-2</v>
      </c>
      <c r="C879" s="5">
        <f>B879/(расчёт!$I$69)</f>
        <v>3.2857142857145106E-3</v>
      </c>
      <c r="D879" s="5">
        <f>FINV(C879,расчёт!$I$68-1,(расчёт!$I$69-1)*(расчёт!$I$68-1))</f>
        <v>9.5613146551164085</v>
      </c>
      <c r="E879" s="5">
        <f>D879/(D879+расчёт!$I$69-1)</f>
        <v>0.61442846359852643</v>
      </c>
      <c r="J879" s="5" t="e">
        <f ca="1">_xlfn.T.INV.2T(B879,расчёт!$I$82-1)</f>
        <v>#NAME?</v>
      </c>
    </row>
    <row r="880" spans="1:10">
      <c r="A880" s="5">
        <v>97.799999999999841</v>
      </c>
      <c r="B880" s="5">
        <f t="shared" si="2"/>
        <v>2.2000000000001574E-2</v>
      </c>
      <c r="C880" s="5">
        <f>B880/(расчёт!$I$69)</f>
        <v>3.1428571428573676E-3</v>
      </c>
      <c r="D880" s="5">
        <f>FINV(C880,расчёт!$I$68-1,(расчёт!$I$69-1)*(расчёт!$I$68-1))</f>
        <v>9.6770307519287897</v>
      </c>
      <c r="E880" s="5">
        <f>D880/(D880+расчёт!$I$69-1)</f>
        <v>0.61727446383545537</v>
      </c>
      <c r="J880" s="5" t="e">
        <f ca="1">_xlfn.T.INV.2T(B880,расчёт!$I$82-1)</f>
        <v>#NAME?</v>
      </c>
    </row>
    <row r="881" spans="1:10">
      <c r="A881" s="5">
        <v>97.899999999999835</v>
      </c>
      <c r="B881" s="5">
        <f t="shared" si="2"/>
        <v>2.1000000000001684E-2</v>
      </c>
      <c r="C881" s="5">
        <f>B881/(расчёт!$I$69)</f>
        <v>3.0000000000002408E-3</v>
      </c>
      <c r="D881" s="5">
        <f>FINV(C881,расчёт!$I$68-1,(расчёт!$I$69-1)*(расчёт!$I$68-1))</f>
        <v>9.7990524642712913</v>
      </c>
      <c r="E881" s="5">
        <f>D881/(D881+расчёт!$I$69-1)</f>
        <v>0.62023038953958298</v>
      </c>
      <c r="J881" s="5" t="e">
        <f ca="1">_xlfn.T.INV.2T(B881,расчёт!$I$82-1)</f>
        <v>#NAME?</v>
      </c>
    </row>
    <row r="882" spans="1:10">
      <c r="A882" s="5">
        <v>97.999999999999829</v>
      </c>
      <c r="B882" s="5">
        <f t="shared" si="2"/>
        <v>2.0000000000001683E-2</v>
      </c>
      <c r="C882" s="5">
        <f>B882/(расчёт!$I$69)</f>
        <v>2.8571428571430974E-3</v>
      </c>
      <c r="D882" s="5">
        <f>FINV(C882,расчёт!$I$68-1,(расчёт!$I$69-1)*(расчёт!$I$68-1))</f>
        <v>9.9280492954079662</v>
      </c>
      <c r="E882" s="5">
        <f>D882/(D882+расчёт!$I$69-1)</f>
        <v>0.62330603775003435</v>
      </c>
      <c r="J882" s="5" t="e">
        <f ca="1">_xlfn.T.INV.2T(B882,расчёт!$I$82-1)</f>
        <v>#NAME?</v>
      </c>
    </row>
    <row r="883" spans="1:10">
      <c r="A883" s="5">
        <v>98.099999999999824</v>
      </c>
      <c r="B883" s="5">
        <f t="shared" si="2"/>
        <v>1.9000000000001793E-2</v>
      </c>
      <c r="C883" s="5">
        <f>B883/(расчёт!$I$69)</f>
        <v>2.7142857142859705E-3</v>
      </c>
      <c r="D883" s="5">
        <f>FINV(C883,расчёт!$I$68-1,(расчёт!$I$69-1)*(расчёт!$I$68-1))</f>
        <v>10.064800015726146</v>
      </c>
      <c r="E883" s="5">
        <f>D883/(D883+расчёт!$I$69-1)</f>
        <v>0.62651262423892717</v>
      </c>
      <c r="J883" s="5" t="e">
        <f ca="1">_xlfn.T.INV.2T(B883,расчёт!$I$82-1)</f>
        <v>#NAME?</v>
      </c>
    </row>
    <row r="884" spans="1:10">
      <c r="A884" s="5">
        <v>98.199999999999818</v>
      </c>
      <c r="B884" s="5">
        <f t="shared" si="2"/>
        <v>1.8000000000001792E-2</v>
      </c>
      <c r="C884" s="5">
        <f>B884/(расчёт!$I$69)</f>
        <v>2.5714285714288276E-3</v>
      </c>
      <c r="D884" s="5">
        <f>FINV(C884,расчёт!$I$68-1,(расчёт!$I$69-1)*(расчёт!$I$68-1))</f>
        <v>10.210217407424718</v>
      </c>
      <c r="E884" s="5">
        <f>D884/(D884+расчёт!$I$69-1)</f>
        <v>0.62986307652778073</v>
      </c>
      <c r="J884" s="5" t="e">
        <f ca="1">_xlfn.T.INV.2T(B884,расчёт!$I$82-1)</f>
        <v>#NAME?</v>
      </c>
    </row>
    <row r="885" spans="1:10">
      <c r="A885" s="5">
        <v>98.299999999999812</v>
      </c>
      <c r="B885" s="5">
        <f t="shared" si="2"/>
        <v>1.7000000000001902E-2</v>
      </c>
      <c r="C885" s="5">
        <f>B885/(расчёт!$I$69)</f>
        <v>2.4285714285717003E-3</v>
      </c>
      <c r="D885" s="5">
        <f>FINV(C885,расчёт!$I$68-1,(расчёт!$I$69-1)*(расчёт!$I$68-1))</f>
        <v>10.365380358826965</v>
      </c>
      <c r="E885" s="5">
        <f>D885/(D885+расчёт!$I$69-1)</f>
        <v>0.63337240757965085</v>
      </c>
      <c r="J885" s="5" t="e">
        <f ca="1">_xlfn.T.INV.2T(B885,расчёт!$I$82-1)</f>
        <v>#NAME?</v>
      </c>
    </row>
    <row r="886" spans="1:10">
      <c r="A886" s="5">
        <v>98.399999999999807</v>
      </c>
      <c r="B886" s="5">
        <f t="shared" si="2"/>
        <v>1.6000000000001902E-2</v>
      </c>
      <c r="C886" s="5">
        <f>B886/(расчёт!$I$69)</f>
        <v>2.2857142857145574E-3</v>
      </c>
      <c r="D886" s="5">
        <f>FINV(C886,расчёт!$I$68-1,(расчёт!$I$69-1)*(расчёт!$I$68-1))</f>
        <v>10.531576073430447</v>
      </c>
      <c r="E886" s="5">
        <f>D886/(D886+расчёт!$I$69-1)</f>
        <v>0.63705819860435442</v>
      </c>
      <c r="J886" s="5" t="e">
        <f ca="1">_xlfn.T.INV.2T(B886,расчёт!$I$82-1)</f>
        <v>#NAME?</v>
      </c>
    </row>
    <row r="887" spans="1:10">
      <c r="A887" s="5">
        <v>98.499999999999801</v>
      </c>
      <c r="B887" s="5">
        <f t="shared" si="2"/>
        <v>1.5000000000002012E-2</v>
      </c>
      <c r="C887" s="5">
        <f>B887/(расчёт!$I$69)</f>
        <v>2.1428571428574301E-3</v>
      </c>
      <c r="D887" s="5">
        <f>FINV(C887,расчёт!$I$68-1,(расчёт!$I$69-1)*(расчёт!$I$68-1))</f>
        <v>10.710356446734931</v>
      </c>
      <c r="E887" s="5">
        <f>D887/(D887+расчёт!$I$69-1)</f>
        <v>0.64094123191654884</v>
      </c>
      <c r="J887" s="5" t="e">
        <f ca="1">_xlfn.T.INV.2T(B887,расчёт!$I$82-1)</f>
        <v>#NAME?</v>
      </c>
    </row>
    <row r="888" spans="1:10">
      <c r="A888" s="5">
        <v>98.599999999999795</v>
      </c>
      <c r="B888" s="5">
        <f t="shared" si="2"/>
        <v>1.4000000000002011E-2</v>
      </c>
      <c r="C888" s="5">
        <f>B888/(расчёт!$I$69)</f>
        <v>2.0000000000002871E-3</v>
      </c>
      <c r="D888" s="5">
        <f>FINV(C888,расчёт!$I$68-1,(расчёт!$I$69-1)*(расчёт!$I$68-1))</f>
        <v>10.903614683173824</v>
      </c>
      <c r="E888" s="5">
        <f>D888/(D888+расчёт!$I$69-1)</f>
        <v>0.64504633402626521</v>
      </c>
      <c r="J888" s="5" t="e">
        <f ca="1">_xlfn.T.INV.2T(B888,расчёт!$I$82-1)</f>
        <v>#NAME?</v>
      </c>
    </row>
    <row r="889" spans="1:10">
      <c r="A889" s="5">
        <v>98.69999999999979</v>
      </c>
      <c r="B889" s="5">
        <f t="shared" si="2"/>
        <v>1.3000000000002121E-2</v>
      </c>
      <c r="C889" s="5">
        <f>B889/(расчёт!$I$69)</f>
        <v>1.85714285714316E-3</v>
      </c>
      <c r="D889" s="5">
        <f>FINV(C889,расчёт!$I$68-1,(расчёт!$I$69-1)*(расчёт!$I$68-1))</f>
        <v>11.113691477293219</v>
      </c>
      <c r="E889" s="5">
        <f>D889/(D889+расчёт!$I$69-1)</f>
        <v>0.64940351951763786</v>
      </c>
      <c r="J889" s="5" t="e">
        <f ca="1">_xlfn.T.INV.2T(B889,расчёт!$I$82-1)</f>
        <v>#NAME?</v>
      </c>
    </row>
    <row r="890" spans="1:10">
      <c r="A890" s="5">
        <v>98.799999999999784</v>
      </c>
      <c r="B890" s="5">
        <f t="shared" si="2"/>
        <v>1.200000000000212E-2</v>
      </c>
      <c r="C890" s="5">
        <f>B890/(расчёт!$I$69)</f>
        <v>1.7142857142860171E-3</v>
      </c>
      <c r="D890" s="5">
        <f>FINV(C890,расчёт!$I$68-1,(расчёт!$I$69-1)*(расчёт!$I$68-1))</f>
        <v>11.34352548073662</v>
      </c>
      <c r="E890" s="5">
        <f>D890/(D890+расчёт!$I$69-1)</f>
        <v>0.65404957563765365</v>
      </c>
      <c r="J890" s="5" t="e">
        <f ca="1">_xlfn.T.INV.2T(B890,расчёт!$I$82-1)</f>
        <v>#NAME?</v>
      </c>
    </row>
    <row r="891" spans="1:10">
      <c r="A891" s="5">
        <v>98.899999999999778</v>
      </c>
      <c r="B891" s="5">
        <f t="shared" si="2"/>
        <v>1.100000000000223E-2</v>
      </c>
      <c r="C891" s="5">
        <f>B891/(расчёт!$I$69)</f>
        <v>1.57142857142889E-3</v>
      </c>
      <c r="D891" s="5">
        <f>FINV(C891,расчёт!$I$68-1,(расчёт!$I$69-1)*(расчёт!$I$68-1))</f>
        <v>11.596872049218636</v>
      </c>
      <c r="E891" s="5">
        <f>D891/(D891+расчёт!$I$69-1)</f>
        <v>0.65903031043142568</v>
      </c>
      <c r="J891" s="5" t="e">
        <f ca="1">_xlfn.T.INV.2T(B891,расчёт!$I$82-1)</f>
        <v>#NAME?</v>
      </c>
    </row>
    <row r="892" spans="1:10">
      <c r="A892" s="5">
        <v>98.999999999999773</v>
      </c>
      <c r="B892" s="5">
        <f t="shared" si="2"/>
        <v>1.0000000000002229E-2</v>
      </c>
      <c r="C892" s="5">
        <f>B892/(расчёт!$I$69)</f>
        <v>1.4285714285717471E-3</v>
      </c>
      <c r="D892" s="5">
        <f>FINV(C892,расчёт!$I$68-1,(расчёт!$I$69-1)*(расчёт!$I$68-1))</f>
        <v>11.878630837695876</v>
      </c>
      <c r="E892" s="5">
        <f>D892/(D892+расчёт!$I$69-1)</f>
        <v>0.66440383190029251</v>
      </c>
      <c r="J892" s="5" t="e">
        <f ca="1">_xlfn.T.INV.2T(B892,расчёт!$I$82-1)</f>
        <v>#NAME?</v>
      </c>
    </row>
    <row r="893" spans="1:10">
      <c r="A893" s="5">
        <v>99.099999999999767</v>
      </c>
      <c r="B893" s="5">
        <f t="shared" si="2"/>
        <v>9.0000000000023395E-3</v>
      </c>
      <c r="C893" s="5">
        <f>B893/(расчёт!$I$69)</f>
        <v>1.28571428571462E-3</v>
      </c>
      <c r="D893" s="5">
        <f>FINV(C893,расчёт!$I$68-1,(расчёт!$I$69-1)*(расчёт!$I$68-1))</f>
        <v>12.195353834677714</v>
      </c>
      <c r="E893" s="5">
        <f>D893/(D893+расчёт!$I$69-1)</f>
        <v>0.67024548934218209</v>
      </c>
      <c r="J893" s="5" t="e">
        <f ca="1">_xlfn.T.INV.2T(B893,расчёт!$I$82-1)</f>
        <v>#NAME?</v>
      </c>
    </row>
    <row r="894" spans="1:10">
      <c r="A894" s="5">
        <v>99.199999999999761</v>
      </c>
      <c r="B894" s="5">
        <f t="shared" si="2"/>
        <v>8.0000000000023386E-3</v>
      </c>
      <c r="C894" s="5">
        <f>B894/(расчёт!$I$69)</f>
        <v>1.1428571428574769E-3</v>
      </c>
      <c r="D894" s="5">
        <f>FINV(C894,расчёт!$I$68-1,(расчёт!$I$69-1)*(расчёт!$I$68-1))</f>
        <v>12.556066741164425</v>
      </c>
      <c r="E894" s="5">
        <f>D894/(D894+расчёт!$I$69-1)</f>
        <v>0.67665561437706434</v>
      </c>
      <c r="J894" s="5" t="e">
        <f ca="1">_xlfn.T.INV.2T(B894,расчёт!$I$82-1)</f>
        <v>#NAME?</v>
      </c>
    </row>
    <row r="895" spans="1:10">
      <c r="A895" s="5">
        <v>99.299999999999756</v>
      </c>
      <c r="B895" s="5">
        <f t="shared" si="2"/>
        <v>7.0000000000024487E-3</v>
      </c>
      <c r="C895" s="5">
        <f>B895/(расчёт!$I$69)</f>
        <v>1.0000000000003498E-3</v>
      </c>
      <c r="D895" s="5">
        <f>FINV(C895,расчёт!$I$68-1,(расчёт!$I$69-1)*(расчёт!$I$68-1))</f>
        <v>12.973665961107034</v>
      </c>
      <c r="E895" s="5">
        <f>D895/(D895+расчёт!$I$69-1)</f>
        <v>0.68377223398477471</v>
      </c>
      <c r="J895" s="5" t="e">
        <f ca="1">_xlfn.T.INV.2T(B895,расчёт!$I$82-1)</f>
        <v>#NAME?</v>
      </c>
    </row>
    <row r="896" spans="1:10">
      <c r="A896" s="5">
        <v>99.39999999999975</v>
      </c>
      <c r="B896" s="5">
        <f t="shared" si="2"/>
        <v>6.0000000000024478E-3</v>
      </c>
      <c r="C896" s="5">
        <f>B896/(расчёт!$I$69)</f>
        <v>8.5714285714320686E-4</v>
      </c>
      <c r="D896" s="5">
        <f>FINV(C896,расчёт!$I$68-1,(расчёт!$I$69-1)*(расчёт!$I$68-1))</f>
        <v>13.467449136012679</v>
      </c>
      <c r="E896" s="5">
        <f>D896/(D896+расчёт!$I$69-1)</f>
        <v>0.69179321039546737</v>
      </c>
      <c r="J896" s="5" t="e">
        <f ca="1">_xlfn.T.INV.2T(B896,расчёт!$I$82-1)</f>
        <v>#NAME?</v>
      </c>
    </row>
    <row r="897" spans="1:10">
      <c r="A897" s="5">
        <v>99.499999999999744</v>
      </c>
      <c r="B897" s="5">
        <f t="shared" si="2"/>
        <v>5.000000000002558E-3</v>
      </c>
      <c r="C897" s="5">
        <f>B897/(расчёт!$I$69)</f>
        <v>7.1428571428607966E-4</v>
      </c>
      <c r="D897" s="5">
        <f>FINV(C897,расчёт!$I$68-1,(расчёт!$I$69-1)*(расчёт!$I$68-1))</f>
        <v>14.068084591046269</v>
      </c>
      <c r="E897" s="5">
        <f>D897/(D897+расчёт!$I$69-1)</f>
        <v>0.70101780402714631</v>
      </c>
      <c r="J897" s="5" t="e">
        <f ca="1">_xlfn.T.INV.2T(B897,расчёт!$I$82-1)</f>
        <v>#NAME?</v>
      </c>
    </row>
    <row r="898" spans="1:10">
      <c r="A898" s="5">
        <v>99.599999999999739</v>
      </c>
      <c r="B898" s="5">
        <f t="shared" si="2"/>
        <v>4.0000000000026681E-3</v>
      </c>
      <c r="C898" s="5">
        <f>B898/(расчёт!$I$69)</f>
        <v>5.7142857142895257E-4</v>
      </c>
      <c r="D898" s="5">
        <f>FINV(C898,расчёт!$I$68-1,(расчёт!$I$69-1)*(расчёт!$I$68-1))</f>
        <v>14.828480682851552</v>
      </c>
      <c r="E898" s="5">
        <f>D898/(D898+расчёт!$I$69-1)</f>
        <v>0.71193290133063314</v>
      </c>
      <c r="J898" s="5" t="e">
        <f ca="1">_xlfn.T.INV.2T(B898,расчёт!$I$82-1)</f>
        <v>#NAME?</v>
      </c>
    </row>
    <row r="899" spans="1:10">
      <c r="A899" s="5">
        <v>99.699999999999733</v>
      </c>
      <c r="B899" s="5">
        <f t="shared" si="2"/>
        <v>3.0000000000026672E-3</v>
      </c>
      <c r="C899" s="5">
        <f>B899/(расчёт!$I$69)</f>
        <v>4.2857142857180959E-4</v>
      </c>
      <c r="D899" s="5">
        <f>FINV(C899,расчёт!$I$68-1,(расчёт!$I$69-1)*(расчёт!$I$68-1))</f>
        <v>15.851472832565573</v>
      </c>
      <c r="E899" s="5">
        <f>D899/(D899+расчёт!$I$69-1)</f>
        <v>0.72541896621915058</v>
      </c>
      <c r="J899" s="5" t="e">
        <f ca="1">_xlfn.T.INV.2T(B899,расчёт!$I$82-1)</f>
        <v>#NAME?</v>
      </c>
    </row>
    <row r="900" spans="1:10">
      <c r="A900" s="5">
        <v>99.799999999999727</v>
      </c>
      <c r="B900" s="5">
        <f t="shared" si="2"/>
        <v>2.0000000000027773E-3</v>
      </c>
      <c r="C900" s="5">
        <f>B900/(расчёт!$I$69)</f>
        <v>2.857142857146825E-4</v>
      </c>
      <c r="D900" s="5">
        <f>FINV(C900,расчёт!$I$68-1,(расчёт!$I$69-1)*(расчёт!$I$68-1))</f>
        <v>17.379179090442953</v>
      </c>
      <c r="E900" s="5">
        <f>D900/(D900+расчёт!$I$69-1)</f>
        <v>0.74336139105702359</v>
      </c>
      <c r="J900" s="5" t="e">
        <f ca="1">_xlfn.T.INV.2T(B900,расчёт!$I$82-1)</f>
        <v>#NAME?</v>
      </c>
    </row>
    <row r="901" spans="1:10">
      <c r="A901" s="5">
        <v>99.899999999999721</v>
      </c>
      <c r="B901" s="5">
        <f t="shared" si="2"/>
        <v>1.0000000000027764E-3</v>
      </c>
      <c r="C901" s="5">
        <f>B901/(расчёт!$I$69)</f>
        <v>1.428571428575395E-4</v>
      </c>
      <c r="D901" s="5">
        <f>FINV(C901,расчёт!$I$68-1,(расчёт!$I$69-1)*(расчёт!$I$68-1))</f>
        <v>20.242241249644188</v>
      </c>
      <c r="E901" s="5">
        <f>D901/(D901+расчёт!$I$69-1)</f>
        <v>0.77136099226732957</v>
      </c>
      <c r="J901" s="5" t="e">
        <f ca="1">_xlfn.T.INV.2T(B901,расчёт!$I$82-1)</f>
        <v>#NAME?</v>
      </c>
    </row>
    <row r="902" spans="1:10">
      <c r="A902">
        <v>99.99</v>
      </c>
      <c r="B902" s="5">
        <f t="shared" si="2"/>
        <v>1.0000000000010001E-4</v>
      </c>
      <c r="C902" s="5">
        <f>B902/(расчёт!$I$69)</f>
        <v>1.4285714285728573E-5</v>
      </c>
      <c r="D902" s="5">
        <f>FINV(C902,расчёт!$I$68-1,(расчёт!$I$69-1)*(расчёт!$I$68-1))</f>
        <v>32.518342487000808</v>
      </c>
      <c r="E902" s="5">
        <f>D902/(D902+расчёт!$I$69-1)</f>
        <v>0.84423005735449586</v>
      </c>
      <c r="J902" s="5" t="e">
        <f ca="1">_xlfn.T.INV.2T(B902,расчёт!$I$82-1)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настройка</vt:lpstr>
      <vt:lpstr>данные</vt:lpstr>
      <vt:lpstr>генерация</vt:lpstr>
      <vt:lpstr>справка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CristalNeiron402a</dc:title>
  <dc:subject>Построение градуировочной характеристики</dc:subject>
  <dc:creator/>
  <cp:lastModifiedBy/>
  <cp:revision>1</cp:revision>
  <dcterms:created xsi:type="dcterms:W3CDTF">2006-09-16T00:00:00Z</dcterms:created>
  <dcterms:modified xsi:type="dcterms:W3CDTF">2021-07-23T03:15:55Z</dcterms:modified>
  <dc:language>русский, RU</dc:language>
  <cp:version>402a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