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tables/table9.xml" ContentType="application/vnd.openxmlformats-officedocument.spreadsheetml.table+xml"/>
  <Override PartName="/xl/queryTables/queryTable2.xml" ContentType="application/vnd.openxmlformats-officedocument.spreadsheetml.query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3.xml" ContentType="application/vnd.openxmlformats-officedocument.spreadsheetml.queryTable+xml"/>
  <Override PartName="/xl/tables/table12.xml" ContentType="application/vnd.openxmlformats-officedocument.spreadsheetml.table+xml"/>
  <Override PartName="/xl/queryTables/queryTable4.xml" ContentType="application/vnd.openxmlformats-officedocument.spreadsheetml.queryTable+xml"/>
  <Override PartName="/xl/tables/table13.xml" ContentType="application/vnd.openxmlformats-officedocument.spreadsheetml.table+xml"/>
  <Override PartName="/xl/queryTables/queryTable5.xml" ContentType="application/vnd.openxmlformats-officedocument.spreadsheetml.queryTable+xml"/>
  <Override PartName="/xl/tables/table14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filterPrivacy="1" codeName="ЭтаКнига" hidePivotFieldList="1"/>
  <xr:revisionPtr revIDLastSave="0" documentId="13_ncr:1_{F6F38BF2-20C6-4BA4-848C-337D4BAA0AD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в ФГИС" sheetId="2" r:id="rId1"/>
    <sheet name="Протокол" sheetId="5" r:id="rId2"/>
    <sheet name="Настройка" sheetId="1" r:id="rId3"/>
    <sheet name="Справочники" sheetId="3" r:id="rId4"/>
    <sheet name="serv" sheetId="6" state="hidden" r:id="rId5"/>
    <sheet name="экспорт1" sheetId="8" state="hidden" r:id="rId6"/>
  </sheets>
  <functionGroups builtInGroupCount="19"/>
  <definedNames>
    <definedName name="ExternalData_1" localSheetId="4" hidden="1">serv!$C$1:$I$2</definedName>
    <definedName name="ExternalData_1" localSheetId="5" hidden="1">экспорт1!$B$1:$AG$3</definedName>
    <definedName name="ExternalData_2" localSheetId="4" hidden="1">serv!$L$1:$S$2</definedName>
    <definedName name="ExternalData_3" localSheetId="4" hidden="1">serv!$V$1:$AB$2</definedName>
    <definedName name="ExternalData_4" localSheetId="4" hidden="1">serv!$AE$1:$AK$2</definedName>
    <definedName name="ExternalData_5" localSheetId="4" hidden="1">serv!$A$36:$A$37</definedName>
    <definedName name="per_pers1">Протокол!$G$8</definedName>
    <definedName name="per_pers2">Протокол!$G$9</definedName>
    <definedName name="per_pers3">Протокол!$G$10</definedName>
    <definedName name="per_pers4">serv!$A$25</definedName>
    <definedName name="per_вид_работ">Протокол!$G$11</definedName>
    <definedName name="per_Вид_работ_ФГИС">serv!$A$31</definedName>
    <definedName name="per_ИНН">Протокол!$G$16</definedName>
    <definedName name="per_Организация">Протокол!$I$16</definedName>
    <definedName name="tbl_Телефон">" "</definedName>
    <definedName name="Поле_для_распознования">Протокол!$I$20</definedName>
    <definedName name="спр_serv_вид_работ">tbl_qeri_VidRabot[Вид работ]</definedName>
    <definedName name="спр_serv_вид_работ_фгис">tbl_qeri_VidRabot_ФГИС[Вид работ]</definedName>
    <definedName name="спр_адрес_деятельности">tbl_спр_Адрес_деятельности[Адрес деятельности]</definedName>
    <definedName name="спр_адрес_проведения">tbl_спр_VidRabot[Адрес проведения исследования]</definedName>
    <definedName name="спр_адреса_ИЛ">tbl_Адрес_ИЛ[Адреса ИЛ]</definedName>
    <definedName name="спр_должность">tbl_спр_Должность[Должность]</definedName>
    <definedName name="спр_метод_вид_работ">tbl_qeri_протокол[наименования метода испытаний]</definedName>
    <definedName name="спр_методы">tbl_qeri_протокол[Тип объекта испытаний]</definedName>
    <definedName name="спр_оборудование_вид_работ">tbl_qeri_протокол[[оборудование Зав № ]]</definedName>
    <definedName name="спр_персонал">tbl_спр_Персонал[Персонал]</definedName>
    <definedName name="спр_Тип_заказчика">tb_Тип_заказчика[Тип заказчика]</definedName>
    <definedName name="спр_тип_объекта">tbl_спр_Объект[Тип объекта испытаний]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12" i="1"/>
  <c r="O5" i="5"/>
  <c r="O7" i="5"/>
  <c r="A1" i="2"/>
  <c r="O8" i="5"/>
  <c r="O4" i="5"/>
  <c r="O9" i="5"/>
  <c r="A41" i="6" a="1"/>
  <c r="A46" i="6" a="1"/>
  <c r="A39" i="6" a="1"/>
  <c r="A40" i="6" a="1"/>
  <c r="A44" i="6" a="1"/>
  <c r="A43" i="6" a="1"/>
  <c r="A51" i="6" a="1"/>
  <c r="A50" i="6" a="1"/>
  <c r="A42" i="6" a="1"/>
  <c r="A45" i="6" a="1"/>
  <c r="A47" i="6" a="1"/>
  <c r="A48" i="6" a="1"/>
  <c r="A49" i="6" a="1"/>
  <c r="A51" i="6" l="1"/>
  <c r="A64" i="6" s="1"/>
  <c r="A41" i="6"/>
  <c r="A54" i="6" s="1"/>
  <c r="A42" i="6"/>
  <c r="A55" i="6" s="1"/>
  <c r="A43" i="6"/>
  <c r="A56" i="6" s="1"/>
  <c r="A45" i="6"/>
  <c r="A58" i="6" s="1"/>
  <c r="A46" i="6"/>
  <c r="A59" i="6" s="1"/>
  <c r="A44" i="6"/>
  <c r="A57" i="6" s="1"/>
  <c r="A40" i="6"/>
  <c r="A53" i="6" s="1"/>
  <c r="A47" i="6"/>
  <c r="A60" i="6" s="1"/>
  <c r="A48" i="6"/>
  <c r="A61" i="6" s="1"/>
  <c r="A49" i="6"/>
  <c r="A62" i="6" s="1"/>
  <c r="A50" i="6"/>
  <c r="A63" i="6" s="1"/>
  <c r="A39" i="6"/>
  <c r="A52" i="6" s="1"/>
  <c r="C30" i="1"/>
  <c r="A66" i="6" l="1"/>
  <c r="G2" i="2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20" i="6"/>
  <c r="A19" i="6"/>
  <c r="A18" i="6"/>
  <c r="O10" i="5" l="1"/>
  <c r="A65" i="6"/>
  <c r="AB2" i="2"/>
  <c r="AC2" i="2" s="1"/>
  <c r="AD2" i="2" s="1"/>
  <c r="AE2" i="2" s="1"/>
  <c r="AF2" i="2" s="1"/>
  <c r="AG2" i="2" s="1"/>
  <c r="AH2" i="2" s="1"/>
  <c r="AI2" i="2" s="1"/>
  <c r="C3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C3" authorId="0" shapeId="0" xr:uid="{869FD6F4-4919-4826-864A-6A41196559E2}">
      <text>
        <r>
          <rPr>
            <sz val="9"/>
            <color indexed="81"/>
            <rFont val="Tahoma"/>
            <family val="2"/>
            <charset val="204"/>
          </rPr>
          <t xml:space="preserve">Формула должна преобразовывать номер протокола в название файла для отправки.
</t>
        </r>
      </text>
    </comment>
    <comment ref="F3" authorId="0" shapeId="0" xr:uid="{9EC226C1-1184-4AE2-AEB8-0A5AA4673C0D}">
      <text>
        <r>
          <rPr>
            <sz val="9"/>
            <color indexed="81"/>
            <rFont val="Tahoma"/>
            <family val="2"/>
            <charset val="204"/>
          </rPr>
          <t xml:space="preserve">Введите пример номеров Ваших протоколов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E025EA-45DD-4AF2-90FF-02CB547EC11B}" keepAlive="1" name="Запрос — Excel_CurrentWorkbook" description="Соединение с запросом &quot;Excel_CurrentWorkbook&quot; в книге." type="5" refreshedVersion="7" refreshOnLoad="1" saveData="1">
    <dbPr connection="Provider=Microsoft.Mashup.OleDb.1;Data Source=$Workbook$;Location=Excel_CurrentWorkbook;Extended Properties=&quot;&quot;" command="SELECT * FROM [Excel_CurrentWorkbook]"/>
  </connection>
  <connection id="2" xr16:uid="{7C4FA3F1-8F7F-492A-96B6-131795642509}" keepAlive="1" name="Запрос — per_вид_работ" description="Соединение с запросом &quot;per_вид_работ&quot; в книге." type="5" refreshedVersion="0" refreshOnLoad="1" saveData="1">
    <dbPr connection="Provider=Microsoft.Mashup.OleDb.1;Data Source=$Workbook$;Location=per_вид_работ;Extended Properties=&quot;&quot;" command="SELECT * FROM [per_вид_работ]"/>
  </connection>
  <connection id="3" xr16:uid="{8AD5F7AF-2EC8-4D20-B430-E307CC35A37A}" keepAlive="1" name="Запрос — per_вид_работ_ФГИС" description="Соединение с запросом &quot;per_вид_работ_ФГИС&quot; в книге." type="5" refreshedVersion="0" saveData="1">
    <dbPr connection="Provider=Microsoft.Mashup.OleDb.1;Data Source=$Workbook$;Location=per_вид_работ_ФГИС;Extended Properties=&quot;&quot;" command="SELECT * FROM [per_вид_работ_ФГИС]"/>
  </connection>
  <connection id="4" xr16:uid="{0905AF45-AD41-40CB-80D1-DD3309263902}" keepAlive="1" name="Запрос — per_персонал_ФГИС" description="Соединение с запросом &quot;per_персонал_ФГИС&quot; в книге." type="5" refreshedVersion="0" saveData="1">
    <dbPr connection="Provider=Microsoft.Mashup.OleDb.1;Data Source=$Workbook$;Location=per_персонал_ФГИС;Extended Properties=&quot;&quot;" command="SELECT * FROM [per_персонал_ФГИС]"/>
  </connection>
  <connection id="5" xr16:uid="{4A1FEE45-8161-4D43-BCE7-C24B83FA09A5}" keepAlive="1" name="Запрос — per_персонал1" description="Соединение с запросом &quot;per_персонал1&quot; в книге." type="5" refreshedVersion="7" refreshOnLoad="1" saveData="1">
    <dbPr connection="Provider=Microsoft.Mashup.OleDb.1;Data Source=$Workbook$;Location=per_персонал1;Extended Properties=&quot;&quot;" command="SELECT * FROM [per_персонал1]"/>
  </connection>
  <connection id="6" xr16:uid="{B78087C1-2BB1-4E29-BA61-7EB47703E329}" keepAlive="1" name="Запрос — spisok" description="Соединение с запросом &quot;spisok&quot; в книге." type="5" refreshedVersion="0" background="1">
    <dbPr connection="Provider=Microsoft.Mashup.OleDb.1;Data Source=$Workbook$;Location=spisok;Extended Properties=&quot;&quot;" command="SELECT * FROM [spisok]"/>
  </connection>
  <connection id="7" xr16:uid="{D941D63F-A0E4-4D0E-B0C2-2DF71BD31AC6}" keepAlive="1" name="Запрос — tbl_qeri_VidRabot" description="Соединение с запросом &quot;tbl_qeri_VidRabot&quot; в книге." type="5" refreshedVersion="7" refreshOnLoad="1" saveData="1">
    <dbPr connection="Provider=Microsoft.Mashup.OleDb.1;Data Source=$Workbook$;Location=tbl_qeri_VidRabot;Extended Properties=&quot;&quot;" command="SELECT * FROM [tbl_qeri_VidRabot]"/>
  </connection>
  <connection id="8" xr16:uid="{BF220F87-2C3E-4ABB-AA0C-B000F70718FD}" keepAlive="1" name="Запрос — tbl_qeri_VidRabot_ФГИС" description="Соединение с запросом &quot;tbl_qeri_VidRabot_ФГИС&quot; в книге." type="5" refreshedVersion="7" saveData="1">
    <dbPr connection="Provider=Microsoft.Mashup.OleDb.1;Data Source=$Workbook$;Location=tbl_qeri_VidRabot_ФГИС;Extended Properties=&quot;&quot;" command="SELECT * FROM [tbl_qeri_VidRabot_ФГИС]"/>
  </connection>
  <connection id="9" xr16:uid="{7623118D-596D-442D-894E-09929B7ED088}" keepAlive="1" name="Запрос — tbl_qeri_протокол" description="Соединение с запросом &quot;tbl_qeri_протокол&quot; в книге." type="5" refreshedVersion="7" refreshOnLoad="1" saveData="1">
    <dbPr connection="Provider=Microsoft.Mashup.OleDb.1;Data Source=$Workbook$;Location=tbl_qeri_протокол;Extended Properties=&quot;&quot;" command="SELECT * FROM [tbl_qeri_протокол]"/>
  </connection>
  <connection id="10" xr16:uid="{26C903FA-2F23-42E4-8A2B-A20C546D0698}" keepAlive="1" name="Запрос — tbl_qeri_протокол_ФГИС" description="Соединение с запросом &quot;tbl_qeri_протокол_ФГИС&quot; в книге." type="5" refreshedVersion="7" saveData="1">
    <dbPr connection="Provider=Microsoft.Mashup.OleDb.1;Data Source=$Workbook$;Location=tbl_qeri_протокол_ФГИС;Extended Properties=&quot;&quot;" command="SELECT * FROM [tbl_qeri_протокол_ФГИС]"/>
  </connection>
  <connection id="11" xr16:uid="{B170A784-E5D4-49F7-8492-865354659ED6}" keepAlive="1" name="Запрос — web_tel" description="Соединение с запросом &quot;web_tel&quot; в книге." type="5" refreshedVersion="7" saveData="1">
    <dbPr connection="Provider=Microsoft.Mashup.OleDb.1;Data Source=$Workbook$;Location=web_tel;Extended Properties=&quot;&quot;" command="SELECT * FROM [web_tel]"/>
    <extLst>
      <ext xmlns:x15="http://schemas.microsoft.com/office/spreadsheetml/2010/11/main" uri="{DE250136-89BD-433C-8126-D09CA5730AF9}">
        <x15:connection id="" excludeFromRefreshAll="1"/>
      </ext>
    </extLst>
  </connection>
  <connection id="12" xr16:uid="{391E5D94-E536-4B23-A059-82ECD1CFEE92}" keepAlive="1" name="Запрос — Данные_для_отправки" description="Соединение с запросом &quot;Данные_для_отправки&quot; в книге." type="5" refreshedVersion="7" minRefreshableVersion="3" saveData="1">
    <dbPr connection="Provider=Microsoft.Mashup.OleDb.1;Data Source=$Workbook$;Location=Данные_для_отправки;Extended Properties=&quot;&quot;" command="SELECT * FROM [Данные_для_отправки]"/>
    <extLst>
      <ext xmlns:x15="http://schemas.microsoft.com/office/spreadsheetml/2010/11/main" uri="{DE250136-89BD-433C-8126-D09CA5730AF9}">
        <x15:connection id="" excludeFromRefreshAll="1"/>
      </ext>
    </extLst>
  </connection>
  <connection id="13" xr16:uid="{47D0BA23-1F64-45F0-AB5C-3FF234F6EBA7}" keepAlive="1" name="Запрос — ИНН" description="Соединение с запросом &quot;ИНН&quot; в книге." type="5" refreshedVersion="7" background="1" saveData="1">
    <dbPr connection="Provider=Microsoft.Mashup.OleDb.1;Data Source=$Workbook$;Location=ИНН;Extended Properties=&quot;&quot;" command="SELECT * FROM [ИНН]"/>
  </connection>
  <connection id="14" xr16:uid="{B3D980AC-62F7-46E6-8A50-0AC5D17C8C1C}" keepAlive="1" name="Запрос — Организация" description="Соединение с запросом &quot;Организация&quot; в книге." type="5" refreshedVersion="7" background="1" saveData="1">
    <dbPr connection="Provider=Microsoft.Mashup.OleDb.1;Data Source=$Workbook$;Location=Организация;Extended Properties=&quot;&quot;" command="SELECT * FROM [Организация]"/>
  </connection>
  <connection id="15" xr16:uid="{0DE4608E-CCAC-438B-9C1B-439449A285D0}" keepAlive="1" name="Запрос — Текст_поиск" description="Соединение с запросом &quot;Текст_поиск&quot; в книге." type="5" refreshedVersion="0" background="1">
    <dbPr connection="Provider=Microsoft.Mashup.OleDb.1;Data Source=$Workbook$;Location=Текст_поиск;Extended Properties=&quot;&quot;" command="SELECT * FROM [Текст_поиск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<sst xmlns="http://schemas.openxmlformats.org/spreadsheetml/2006/main" count="487" uniqueCount="181">
  <si>
    <t>Внутренняя версия</t>
  </si>
  <si>
    <t>Рабочее место</t>
  </si>
  <si>
    <t>Пользователь</t>
  </si>
  <si>
    <t>Автор</t>
  </si>
  <si>
    <t>исп-я на территории заказчика</t>
  </si>
  <si>
    <t>ИНН</t>
  </si>
  <si>
    <t>Тип заказчика</t>
  </si>
  <si>
    <t>улица</t>
  </si>
  <si>
    <t xml:space="preserve">дом, корпус, строение </t>
  </si>
  <si>
    <t>помещ (кв, оф, ком, и т.д.)</t>
  </si>
  <si>
    <t>уникальный адрес</t>
  </si>
  <si>
    <t>Проведение испытания</t>
  </si>
  <si>
    <t>населённый пункт</t>
  </si>
  <si>
    <t>Подписание протокола</t>
  </si>
  <si>
    <t>Тип объекта испытаний</t>
  </si>
  <si>
    <t>Вид работ</t>
  </si>
  <si>
    <t>наименования метода испытаний</t>
  </si>
  <si>
    <t>Утверждение протокола</t>
  </si>
  <si>
    <t>Персонал</t>
  </si>
  <si>
    <t>Должность</t>
  </si>
  <si>
    <t>Испытатель</t>
  </si>
  <si>
    <t>Руководитель ИЛ</t>
  </si>
  <si>
    <t>Дата получения образца</t>
  </si>
  <si>
    <t>Дата подачи заявления</t>
  </si>
  <si>
    <t>Продукция</t>
  </si>
  <si>
    <t>Окружающая среда</t>
  </si>
  <si>
    <t>Биологические материалы</t>
  </si>
  <si>
    <t>Производственная среда</t>
  </si>
  <si>
    <t>Должность подп</t>
  </si>
  <si>
    <t xml:space="preserve">Должность утв </t>
  </si>
  <si>
    <t>Должность пров</t>
  </si>
  <si>
    <t>адрес деятельности ИЛ</t>
  </si>
  <si>
    <t>SECRET_KEY https://dadata.ru/</t>
  </si>
  <si>
    <t>Количество испытываемых проб</t>
  </si>
  <si>
    <t>Номер протокола</t>
  </si>
  <si>
    <t>Наименования метода испытаний</t>
  </si>
  <si>
    <t>Дата начала исп-я</t>
  </si>
  <si>
    <t>Адрес деятельности</t>
  </si>
  <si>
    <t>Значения поумолчанию</t>
  </si>
  <si>
    <t>Должность ФГИС</t>
  </si>
  <si>
    <t>Кол.исп.проб</t>
  </si>
  <si>
    <t>Оборудование Зав №</t>
  </si>
  <si>
    <t xml:space="preserve">оборудование Зав № </t>
  </si>
  <si>
    <t>ДатаВремя</t>
  </si>
  <si>
    <t>Индивидуальный предприниматель</t>
  </si>
  <si>
    <t>Юридическое лицо</t>
  </si>
  <si>
    <t>Полное наименование объекта</t>
  </si>
  <si>
    <t>субъект РФ*</t>
  </si>
  <si>
    <t>район*</t>
  </si>
  <si>
    <t>город*</t>
  </si>
  <si>
    <t>Адрес проведения исследования</t>
  </si>
  <si>
    <t>Адреса ИЛ</t>
  </si>
  <si>
    <t>Файл протокола</t>
  </si>
  <si>
    <t>Д. выдачи протокола</t>
  </si>
  <si>
    <t>Д. окончания исп-я</t>
  </si>
  <si>
    <t>Должность пров.</t>
  </si>
  <si>
    <t>Должность подп.</t>
  </si>
  <si>
    <t>Оборудование Зав. №</t>
  </si>
  <si>
    <t>API_KEY https://dadata.ru/</t>
  </si>
  <si>
    <t>п.п.</t>
  </si>
  <si>
    <t>Должность утв.</t>
  </si>
  <si>
    <t>Провёл ипс-е "в ФГИС"</t>
  </si>
  <si>
    <t>Вид_работ_ФГИС</t>
  </si>
  <si>
    <t>Наименования метов испытаний</t>
  </si>
  <si>
    <t/>
  </si>
  <si>
    <t>Почта</t>
  </si>
  <si>
    <t>Пароль</t>
  </si>
  <si>
    <t>Адрес деятельности ИЛ</t>
  </si>
  <si>
    <t>Кол-во исп-х
проб</t>
  </si>
  <si>
    <t>Должность
утв .</t>
  </si>
  <si>
    <t>Название организации</t>
  </si>
  <si>
    <t>разблокировать ячейки</t>
  </si>
  <si>
    <t>Количество попыток</t>
  </si>
  <si>
    <t>Имя файла</t>
  </si>
  <si>
    <t>Путь к файлам</t>
  </si>
  <si>
    <t>ПО</t>
  </si>
  <si>
    <t>Время открытия файла</t>
  </si>
  <si>
    <t>пример номера</t>
  </si>
  <si>
    <t>Номер телефона</t>
  </si>
  <si>
    <t xml:space="preserve">Преобр "№ прот" в "наим.файла" </t>
  </si>
  <si>
    <t>https://rosakkreditatsiya-forum.ru</t>
  </si>
  <si>
    <t>телефон</t>
  </si>
  <si>
    <t>Иванов Иван Иванович</t>
  </si>
  <si>
    <t>Петров Пётр Петрович</t>
  </si>
  <si>
    <t xml:space="preserve">Менделеев Дмитрий Иванович </t>
  </si>
  <si>
    <t>119021, город Москва, ул. Льва Толстого, д.16</t>
  </si>
  <si>
    <t>141570, Московская область, г. Солнечногорск, рп Менделеево, промзона ФГУП ВНИИФТРИ, к. 11</t>
  </si>
  <si>
    <t>Петров Методика 1</t>
  </si>
  <si>
    <t xml:space="preserve"> ГОСТ Р 51232-98==Методика УИМ==ГОСТ Р 17099</t>
  </si>
  <si>
    <t>129АД==001==У 10 27</t>
  </si>
  <si>
    <t>Иванов Методика 1</t>
  </si>
  <si>
    <t>Петров Методика сточные выбросы</t>
  </si>
  <si>
    <t>Методика отбора ФР 1.12.1323.</t>
  </si>
  <si>
    <t>129AД==001==У 10 27</t>
  </si>
  <si>
    <t>Зав №129АД)</t>
  </si>
  <si>
    <t>Инв №12 З</t>
  </si>
  <si>
    <t>пример</t>
  </si>
  <si>
    <t>3401f09bbcf66b48136885677c3bbc2977fc851b</t>
  </si>
  <si>
    <t>f0e2b41b2d95ca9a675b9d9665b0eb732fd63c6c</t>
  </si>
  <si>
    <t>support@rosakkreditatsiya-forum.ru</t>
  </si>
  <si>
    <t>!145==!01==!34==!56</t>
  </si>
  <si>
    <t>Формирование нового протокола</t>
  </si>
  <si>
    <t>итого протоколов</t>
  </si>
  <si>
    <t>отчёт</t>
  </si>
  <si>
    <t xml:space="preserve"> мин. Д.выдачи протокола</t>
  </si>
  <si>
    <t xml:space="preserve"> макс. Д.выдачи протокола</t>
  </si>
  <si>
    <t>мин протокол</t>
  </si>
  <si>
    <t>макс протокол</t>
  </si>
  <si>
    <t>последний отправленный</t>
  </si>
  <si>
    <t>дата получения образца</t>
  </si>
  <si>
    <t>количество испытываемых проб</t>
  </si>
  <si>
    <t>V1008a 03.06.2022</t>
  </si>
  <si>
    <t>отправлен</t>
  </si>
  <si>
    <t>включить защиту формата</t>
  </si>
  <si>
    <t>Оборудование Зав. №, !Инв №</t>
  </si>
  <si>
    <t>Нижегородская обл</t>
  </si>
  <si>
    <t>31.05.2022</t>
  </si>
  <si>
    <t>30.05.2022</t>
  </si>
  <si>
    <t>г Дзержинск</t>
  </si>
  <si>
    <t>ш Автозаводское</t>
  </si>
  <si>
    <t>земельный участок 88Г</t>
  </si>
  <si>
    <t>Починковский р-н</t>
  </si>
  <si>
    <t>с Ужовка</t>
  </si>
  <si>
    <t>ул Пушкинская</t>
  </si>
  <si>
    <t>дом 58А</t>
  </si>
  <si>
    <t>Партия подготовлена к отправке в железнодорожном полувагоне 60015211, лом чёрных металлов 3АН, 63,0±10%</t>
  </si>
  <si>
    <t>ГОСТ Р 51232-98==Методика УИМ==ГОСТ Р 17099</t>
  </si>
  <si>
    <t>черновик</t>
  </si>
  <si>
    <t>11490/22-ИЛ</t>
  </si>
  <si>
    <t>C:\genezis3\worker1\протоколы для ФГИС\11490/22-ИЛ.pdf</t>
  </si>
  <si>
    <t>11491/22-ИЛ</t>
  </si>
  <si>
    <t>C:\genezis3\worker1\протоколы для ФГИС\11491/22-ИЛ.pdf</t>
  </si>
  <si>
    <t>11492/22-ИЛ</t>
  </si>
  <si>
    <t>C:\genezis3\worker1\протоколы для ФГИС\11492/22-ИЛ.pdf</t>
  </si>
  <si>
    <t>11581/22-ИЛ</t>
  </si>
  <si>
    <t>C:\genezis3\worker1\протоколы для ФГИС\11581/22-ИЛ.pdf</t>
  </si>
  <si>
    <t>ООО "КОНТУР"</t>
  </si>
  <si>
    <t>ООО "ПОЛЁТ"</t>
  </si>
  <si>
    <t>ООО "ПРОСТО ТАК"</t>
  </si>
  <si>
    <t>ООО ПК "СИБУР"</t>
  </si>
  <si>
    <t>Объект 1</t>
  </si>
  <si>
    <t>Объект 2</t>
  </si>
  <si>
    <t>Объект 3</t>
  </si>
  <si>
    <t>Объект 4</t>
  </si>
  <si>
    <t>C:\Users\Администрато\Desktop</t>
  </si>
  <si>
    <t>DZERZINSK</t>
  </si>
  <si>
    <t>Администрато</t>
  </si>
  <si>
    <t>web_tel</t>
  </si>
  <si>
    <t>Московская обл</t>
  </si>
  <si>
    <t>г Солнечногорск</t>
  </si>
  <si>
    <t>рп Менделеево</t>
  </si>
  <si>
    <t>промзона ФГУП ВНИИФТРИ</t>
  </si>
  <si>
    <t>корпус 11</t>
  </si>
  <si>
    <t xml:space="preserve">8 (920) 045-75 70 </t>
  </si>
  <si>
    <t xml:space="preserve">+7 (920) 045-75 70 </t>
  </si>
  <si>
    <t>п7</t>
  </si>
  <si>
    <t>п8</t>
  </si>
  <si>
    <t>п</t>
  </si>
  <si>
    <t>без пр</t>
  </si>
  <si>
    <t>8 наб сим</t>
  </si>
  <si>
    <t>7 наб сим</t>
  </si>
  <si>
    <t>8 наб сим без пр</t>
  </si>
  <si>
    <t>7 наб сим без пр</t>
  </si>
  <si>
    <t xml:space="preserve"> +7 920 045-75 70 </t>
  </si>
  <si>
    <t xml:space="preserve"> 8 920 045 75 70 </t>
  </si>
  <si>
    <t>8 920 045-75 70</t>
  </si>
  <si>
    <t xml:space="preserve">+7 920 045-75 70 </t>
  </si>
  <si>
    <t xml:space="preserve">+79200457570 </t>
  </si>
  <si>
    <t xml:space="preserve">  +79200457570  </t>
  </si>
  <si>
    <t xml:space="preserve"> 89200457570  </t>
  </si>
  <si>
    <t>7 10 сим пр</t>
  </si>
  <si>
    <t>8 10 сим пр</t>
  </si>
  <si>
    <t>ООО "ФАРМА ДЕНТАЛ"</t>
  </si>
  <si>
    <t>worker_111b.xlsm</t>
  </si>
  <si>
    <t xml:space="preserve">89200457570 </t>
  </si>
  <si>
    <t>10 сим проб (зн)</t>
  </si>
  <si>
    <t>7 10 сим проб (зн)</t>
  </si>
  <si>
    <t>ПАО "ЗАВОД "КРАСНОЕ СОРМОВО"</t>
  </si>
  <si>
    <t>надёжность определения номера</t>
  </si>
  <si>
    <t>г Нижний Новгород, ул Баррикад, д 1</t>
  </si>
  <si>
    <t>!  -  -8 --- "" 6377.."- -"+((.....)1?" -":"");  ":..."  ":.."  "" "+" "."   6377 - -:0.--:,,-.-.-:;----:.-:0;-:.8;:#000;:#.-.-:.::-,. .::-:2  #0;-:1@--:' ';:('  '),('-'),(.31-.2) ('2');-:400;-:@--:' ';:('  '),('-'),(.31-.2) ('2');-:700;-::100%.-----:;-:.-:100%;:0;-:' ',,,-;-:13;-:1.154;-:#;-:(-----).-.-:.--:32.--:-;:- .3 .1 --.- .-:.---:.11--:;:-9999;:-9999.-:;-:,-;---:;---:;---:;-:.-:;-:-;:100%;-:;-:!.-:.-,.-2,.-:-;:39;-:.- ..--8635-:0 3.-- .-2:100%.--:20;-:;-:;-:.- .-,.- .--:3;-:7;-:.-:55.-:14 16 0.-- .--:500;-:.-:;:100%;:55;:#;:(0).-2:;-:1;:638;-:1.-:;-:2.- .:-;-:18.- .-:1.-:100;-:100@ (-:1060). .:@ (-:990).--:9.-:;-:.:26;-:8;-:0 8.- ..--8635-:(.342101984.).- ..--8635-:(.342166858.)@ (-:722).--,.,.,.-,.,.-:.-:;:-3;:-154;:;-:;-:;:42;:42;:0;:0;:;:0;-:50%;:0;-:;:- .1 -, .1 -.- :(84,96,122,.68);:(84,96,122,.68);:(-----, (84, 96, 122, .68));: .1 -.-: :#000;:#000;:(-----, #000).-::(.96).-:,.-:-:#2.- :#.-,.---:.- .-:-. .-2-:3.-,.- :#.2-:4.--:600@ (-:1560).- .2-:780;-:24.--:10005.2,.--:13.:-;-:-;-:;-:@ .----:.--8635:86;:35;-:(.342858.);-:0 3.--8635:86;:35;-:(.342541.);-:0 3.:;-:;-:100%;:0.--0-:1000.--1-:2000.--2-:3000.--3-:4000.--4-:5000.--5-:6000.--6-:7000.--7-:8000.--8-:9000.--9-:10000.--10-:11000.--11-:12000.--31-:32000.:;:-;:0;-:15;-:16;-:.- .-:,,-.- .::0.:.:-;-:--:---:----:----,-"- -"-:- -.-:;:0;-:. .::2  #0.--:;:#.:.: .15 -.-:.-::#.:.:#04.::#00.:;:(----).::#5518;:(-----)..:#00.:#070.::#00.:#006000;:(----)..:#00.:#000.::#00.:#000;:(-----)..:#00.:#999.::#000..:#00.-:(255,255,255,.45).:;:(----).::#5518;:(-----)..:#00.:.:#.-:#333;:(-----).-.:#00.:(84,96,122,.68);:(-----)..:#00.-:.-:.:0;:0;-:.-:;-:35.:;:;-:-;:100%;:39;-:0;-:116;-:#;-:0 1 (0,0,0,.1);:(0)@ (-:990).-:44. .:;-:-;-:100%. . .:::. .:;:-;:100%;:0;-:14;-:36;-:.:0. . .:;:36;:0;-:;-:. . .:;:0 4;-:;-:. . .:;:0 4;:0;-:;:#999. . .:#999. .:0;-:700. . .:;:;:0 8;:0. .:- .-:2;-:0. . .: .:#00. . .:::;:-13;:0;:;:100%;:'';-:3  #000. . .-:0;-:0;:#000. . .::#999. . .:,. . . .::#000. . .:::. .:- .-:0. . . .::0. . . .::::;:8;:-3;:8;:3;:'';:#0.-:,,-@ (-:1560).-:24. .-:13;-:36;---:;---:;---:;-:. .-:2;:0. .-:. .-:400.:- .--:.-:;:0;:;:100%;-:.-::;-:10;:(-);-:3 .2:-.- .2-:638;:0.2-1-:60.2-2-:110@ (-:930).- .2-2-:60@ (-:722).- .2-1,.- .2-2-:0.- .2 .-:18.- .2 .-:16.2:-;-:.- .2:100%.- .2:;:40.-:(.-) .2:::;-:-1;:0;:0;:0;:4;:'';:#0.2:-.:;:-;:100%.,. .---:;---:;---:;-:. .,. .:.:;:-3;:-154;:42;:42;:0;:0;:;:0;-:50%;:0;-:.-::(.96).- .,.- .,.- .:(.) .-:-204.:,.:-:#2.-:(.-) .---:@ (-:700).,.-:@ (-:930).- .,.- .:.:;:;-:-;:.::;:0;:0;:0;:0;:0;:'';-:-.---:;---:;---:;-:.:;-:3;-:-;:100%;:0;:0;-:100%;-:;:#000;:0  ;:0;:0 0;----:;--:.::-----:.::----:.::--:.:----:2;--:2;-:-;---: 0 0 0 50 #;----:#000.::-------:#999.-:;:0  . .:--:.:;-:5;:0;:0;:;:0;:0;-:;:0;-:-;-:50% 50%;: 0  .1, .1 -. .:. .,. .-:(.84-0.). .-:(.-10964.). .-:(.3420.).- . .--:(1);:(1).:;:;-:;:.3;: .1 -.::.8.- .:;-:5;:.-:-;:;:0;:;-:;-:;:0;-:0;:0;:0 0.-::---:0;:0.-:;:-;-:-;:79;-:9;-:5;:#000;-:2 0;-:.-: .--:#7408;-:#7408.-:40;-:10;-:-2;:0.-:84;:40;-:0;:5;:1630 ,-;:0;-:0 10 10 0;-:#0.2-:-;:40;:2  #0;-:10 5 5 10;:#.,.2 .-:36.2 .::-:2.2 .:36;-:;--:0;--:11.2 .:0;:36;:36;:.2;-:(.34206.).2 .::.8.2 .:0;:36;-:2;-:34.2 .--:-2;-:36. .,..2 .-:0 " " ".3421341488." :  : "" : "+  ; ; ;  5263006629" : ":.?%2%1%82%0%5%0%%0%5%1%84%0%%0%+%0%9%0%90%0%9+%22%0%97%0%90%0%92%0%9%0%94+%22%0%9%0%0%0%90%0%1%0%9%0%9%0%95+%0%1%0%9%0%0%0%9%0%9%0%92%0%9%22+%0%98%0%9%0%9+5263006629" : ":.34269506." : "ё ё" : "@" "- - - -- - -- --      - - - - - - -- --      - - - -" -'"-":"":,"":,"":"":"","":"","--":,"--":"":0,"":900,"":"":"","-":"":"731962","-":,"-":' --0 6377..;."":"","":"","-":"","-":".","-":":..","-":":..","-":":..","-":"..","":"","--":".40591833691","":"","":"6377","":0,"":,"":"1654793607224159-51248372883440620-2-0238--7--8080--5143","":-1,"":,"":"","":"","":"","":":.?%2%1%82%0%5%0%%0%5%1%84%0%%0%+%0%9%0%90%0%9+%22%0%97%0%90%0%92%0%9%0%94+%22%0%9%0%0%0%90%0%1%0%9%0%9%0%95+%0%1%0%9%0%0%0%9%0%9%0%92%0%9%22+%0%98%0%9%0%9+526300662931965","":"5834406201654793607","":"+  " " "  5263006629","-":".40591833691","":".","":"?","":"","":,"":972,"":972,"":"6894965719174393642","":,"":1,"":856002,"":,"":"0","":"41.1719.0#591833691991861102161821293","":"0591833691","":"":"","":,"":"","":,"":"" 6377:-----:#000;-----:#333;-----:(62, 70, 94, .8);-----:(84, 96, 122, .68);-----:(42, 54, 87, .3);-----:#;-----:#;-----:#;----:#000080;----:#006000;----:(0, 0, 0, .1);-----:(0, 0, 0, .03);----:(7, 28, 71, .05);----:(0, 0, 0, .4);-----:#0;------:#2200;-----:(7, 28, 71, .06);------:(7, 28, 71, .12);------:(0, 0, 0, .7);----:#3333;----:#00341;-----:#006000;----:#0;-----05:(7, 28, 71, .05);-----05-:#346;-----30:(0, 0, 0, .3);-----05:(13, 35, 67, .05);-----10:(13, 35, 67, .1);-----20:(13, 35, 67, .2);-----30:(13, 35, 67, .3);-----40:(13, 35, 67, .4);-----50:(13, 35, 67, .5);-----:#;-----:#5518;-----:#00;------:#000;------:#78;-----10:0 0 0 1 (13, 35, 67, .1), 0 2 7 -4 (13, 35, 67, .4);-----20:0 0 0 1 (13, 35, 67, .092), 0 3.3 10 -4 (13, 35, 67, .4);-----30:0 0 0 1 (13, 35, 67, .07), 0 5 15 -4 (13, 35, 67, .4);-----40:0 0 0 1 (13, 35, 67, .085), 0 10 20 -4 (13, 35, 67, .36);-----50:0 0 0 1 (13, 35, 67, .09), 0 15 25 -4 (13, 35, 67, .32) 6377..,..(),.,.()..(),.()..(,);(.)   ("    ");.1; ()!(  )(!0);("5")(,)(..,.)  (":    "); .,....+ ,.,.:!!,:.,:!1,:,:,:,:,:,:,:(,).,.,:.?() .():.?() .()-:()  -,:()..(),:(,) .;0!..(.(),),:(,,,)(.()),..(,,),.(,),:(,,) .;(! 0!) .();-,,,:(,)..(,),:() .("");((!.())) "2616."+;((()!.()(.("").(+".205"),((()!.().(+".1928")))))),:() .(""!..),:.?(,).(+(?": "+:"")):(),:() .; ?:"",:(,)"" (..).(),:(),:(),:(),:();..("",( ()..!0,.("",)))();..("":1,"143":"28.1034.153","287":972,"-":"4","-":"","-":"","-":"","-":"0591833691");("")()(.) (,)(.()).300(.(.-300)),,..:,:,:!1,: ((() .();.(.,),.(.(.,))));..(:"")();..() ,,,.?(( ).1.().0(.()),().2.( 0)):()((().0(.())),0); ()..(.),:(),:().?.():.(),(),:(),:()()();..(,) ()( 0;.;++)(!)!1;!0 :1,:1,:1,"..1":1,"..1.1":1,"..1.2":1,"..2":1,".18":1,".":1,"-":1,"--":1,"-":1,"--":1,"-":1; (,)(!)() ;.(..()),(),...("..",..()-,!0,"-":())().":"+,.()!0,.().((() ;(.)( ,..(:()(.,.),:" : "+.,:.  )))) (,,) :,:,:;(.)?..(:()(.,.),:" : "+.,:.  ): .,.,(,),.. (,,)().();  .("#"+);.("",(().()))()0,(.(,,,),13),++10(."--:"+(""),.()),..(,,) .(..).((() .()));.(,,); 11-- --- 11-" " 11-- "#--"   11-- "#-"   11-- ".."     "- - -- - - - -- --9   -" -'"-":"":' --"000" "" "-" "6377"..(183) "-" "---" "- -" -'"-":' "" -"" --"002" "" -";;" "-" "-" "  --8635 " ".?" "" --"001" "" -";;" ""   "-2" "2 2-1 2  - -" -'"2":"":"2","":"":""' "" "" -"  " "2" " -  2 -    -" -'"":"":"2","":,"":"183.477","":,"":"":""' --"003" "" "" " -- " "" "" -"" --"004" "" " -" "16547008090681" "" "" "+  ; ; ;  5263006629" -"16547008090681 16547008090681" -"" "" "" "400" "" "" "" "" -"" --"003" "" "--- -" ":.3.2000" "24" "24" "8" "15" "8" "1" "4" "19 111 1 0 011 1 8.001 8.001 0 01-7.003 7.938.51.51 0 0113 2021 1 0 01-2 0-2.003-.0628.001 8.001 0 014 121 1 0 012 0 6 6 0 1012 0 1 1 0 011-1" " -" "" " " "24" "24" "" ":.3.2000" -"" -"" "15 10.53.502 3.502 0 0 0 18.355 8211 1 0 1 0 0-2-2.6453.502 3.502 0 0 0-6.71 031 1 0 0 0 0 28.6453.502 3.502 0 0 0 15 10.53 161 1 0 1 0 0 22.1453.502 3.502 0 0 0 6.71 0211 1 0 1 0 0-2-9.1453.502 3.502 0 0 0-6.71 03"  "" "972"  "2" "- -" "" "0" "-" "-" "---" "---" "--" "--" "- -- --8" " -   -" -'"":,"":"":""' -" " -"" "" --"006" "" "" "" "  " "" --"007" "" " " "  " -"" ".?" --"008" "" -";;" "" "-" -"" " " "" --"009" "" " " "  " "" ".?%2%1%82%0%5%0%%0%5%1%84%0%%0%%20%0%9%0%90%0%9%20%22%0%97%0%90%0%92%0%9%0%94%20%22%0%9%0%0%0%90%0%1%0%9%0%9%0%95%20%0%1%0%9%0%0%0%9%0%9%0%92%0%9%22%20%0%98%0%9%0%9%205263006629;" --"00" "" -";;" "" "-" -"" " " "" --"00" "" " " "  " "" ".?%2%1%82%0%5%0%%0%5%1%84%0%%0%%20%0%9%0%90%0%9%20%22%0%97%0%90%0%92%0%9%0%94%20%22%0%9%0%0%0%90%0%1%0%9%0%9%0%95%20%0%1%0%9%0%0%0%9%0%9%0%92%0%9%22%20%0%98%0%9%0%9%205263006629;" --"00" "" -";;" "" "-" -"" " " "" --"00" "" " " "  " "" ".?%2%1%82%0%5%0%%0%5%1%84%0%%0%%20%0%9%0%90%0%9%20%22%0%97%0%90%0%92%0%9%0%94%20%22%0%9%0%0%0%90%0%1%0%9%0%9%0%95%20%0%1%0%9%0%0%0%9%0%9%0%92%0%9%22%20%0%98%0%9%0%9%205263006629;;" --"00" "" -";;" "" "-" -"" " " "" --"00" "" " " "  " "" ".?%2%1%82%0%5%0%%0%5%1%84%0%%0%%20%0%9%0%90%0%9%20%22%0%97%0%90%0%92%0%9%0%94%20%22%0%9%0%0%0%90%0%1%0%9%0%9%0%95%20%0%1%0%9%0%0%0%9%0%9%0%92%0%9%22%20%0%98%0%9%0%9%205263006629;" --"00" "" -";;" "" "-" -"" " " "" --"00" "" " " "  " "" "..?%2%1%82%0%5%0%%0%5%1%84%0%%0%%20%0%9%0%90%0%9%20%22%0%97%0%90%0%92%0%9%0%94%20%22%0%9%0%0%0%90%0%1%0%9%0%9%0%95%20%0%1%0%9%0%0%0%9%0%9%0%92%0%9%22%20%0%98%0%9%0%9%205263006629;" --"00" "" -";;" "" "-" -"" " " "" --"00" "" " " "  " "" "..?%2%1%82%0%5%0%%0%5%1%84%0%%0%%20%0%9%0%90%0%9%20%22%0%97%0%90%0%92%0%9%0%94%20%22%0%9%0%0%0%90%0%1%0%9%0%9%0%95%20%0%1%0%9%0%0%0%9%0%9%0%92%0%9%22%20%0%98%0%9%0%9%205263006629;" --"00" "" -";;" "" "-" -"" "  " "" --"00" "" " " "  " "" ".?%2%1%82%0%5%0%%0%5%1%84%0%%0%%20%0%9%0%90%0%9%20%22%0%97%0%90%0%92%0%9%0%94%20%22%0%9%0%0%0%90%0%1%0%9%0%9%0%95%20%0%1%0%9%0%0%0%9%0%9%0%92%0%9%22%20%0%98%0%9%0%9%205263006629;" --"00" "" -";;" "" "-" -"" 6377 - -.2:-;:;-:-;:0;:0;-:' ',,,-;---:;---:;---:;---:;-:;-:;-:;-:;:0 0;----:;-:.2-,.2-:.2::---:0;:0.2::;-:-1;:0;:0;:0;:0;:''.2:.2-,.2:.2:;-:0;-:;-:;:0;-:10;:0;:0 0;: .1 , .15 -.2:::0;-:10;-:-;: .15 ,- .15 -.2:.2.2:(.96).2--:5.2.2.2::-:10.2.2.2::-:10.2.2.2::-:10.2:;:-;:;-:;-:.,. .-:' ',,,-;:#000.. .:#;----:#. .::---:1;:#999. .:---:1;:#999. .::---:1;:#999. .::,. .:1;:#999. .::1  (0,0,0,.2);-:#;-:-.. .:-:(0,0,0,.3).. .::2  #4.. .:-:0;-:(0,0,0,.08). .::.1 -;-:-,-,-.. .:-:-,-,,,,.-:;:#000;:(-----). .-:;:#000;:(-----)@   (-:0). .:#;:(-----). .::-:(0,0,0,.1);-:(----);-:10;:0 0.:#333;:(-----). .:#333;:(-----).:.-:-;-:600;-:100%;-:-179;-:183;-:6.-:;:100%;:100%.- .,.- .:.--:2147483647.-:-;:12 0 10 -36;:0 16 0 36;-:;-:8.-::.- .:;:4.- .-.-:0.:;-:10;-:990;-:-100;-:.-:0;-:84;-:15;-:16@ (-:1560).-:108@ (-:1280).-:0;-:84@ (-:990).-:0;-:28.-- .-:0.-- .-:0.-- .:.-- .:.-:.,.:-;-:;-:.:568@ (-:1560).:628.:;-:18.6:292.8:384.10:476.12:568;-:.:(100% - 716);-:292;-:1280@ (-:1560).-:628;-:68.6:290.8:392.10:494.12:628.:(100% - 837);-:1280. .12-:628.-- .-:29.2:#000;:(-----).2::-:10;-:#2.2.2::-:#78.2.2::-:#515151. .2.2:::2  (0,0,0,.3).- . .2.2:::2  (255,255,255,.3).2.2::-:#5.2.2.2::-:#515151.2.2:#.2.2:#000.2.2.2::-:#2200.2.2.2::-:#2200;-:(------). .2.2.2:::2  #3800.2.2.2::-:#2200;-:(------).2.2.2.2::-:#2200;-:(------).2.2::-:#0;-:(-----).2.2 .2-:(84,96,122,.68).2.2:.4.2.2 .:.9.:2.:16;:16.:;:-22. .:3;:-44@ (-:990). .:-36.:. .--:260@ (-:1560). .--:290. .-- .-:14.-:-;:0;-:16.- .-:.-:.-+.-:;-:-10.-:-;-:0;-:10;-:16.- .-:.--:12;-:16;-:700.--:4.---:16;:#666!.--.:#00!.--:0;-:16.-:;:200;:300;-:12;:(0,0,0,.06).- .-:0.--:.-:(:)-:26.-:--:(:)+.-:(:)-:20.-:.--:.--:14;:#333;:(-----).-:::;:-11;:-18;:-11;:-28;:'';:2  #362.-:12 16;-:12;-:#;-:(-----);-:0 4 12 0 #0234308.----:(13,35,67,.07) 0 3 6 0.-----:0.-----:0. .--:22. .-:(:--)-:10.11-:;:-32767;---:;---:;---:;-:.11-:;:;:;:(0 0 0 0);:1;:1;:-1;---:;---:;---:;-:;-:.-:0;:0;-:.- .--:.2:;-:1;:10;:10.2- .2,.2- .2,.2- .2:(-45).2- .2,.2- .2,.2- .2:(135).2- .2,.2- .2,.2- .2:(-135).2- .2,.2- .2,.2- .2:(45).:.- .-:(.34296-.);-:-;-:.-:' ',,,-..-:1.-:1..-:15..-:18..-:17..-:22..-:24..-:28..-:32..-:18.-:1..,..-:1..-:16..-:1.-:18;-:1.-:13;-:1.-:15;-:1.-:16;-:1.-:14;-:1.-:11;-:1.-:24;-:1.-:28;-:1.-:700.-:11;-:700;-:.08;-:.-:14;-:17.-:.:-;-:1;-:.-:-;-:.-:;:;-:;-:;:20.--:10.:-;-:3.:;:-1;:-;:20;:20;-:;-:-;-:;-:. ..:.--:.:;:1;:#333;:(-----)..::# 6377.".04048281546454048-7244055796592-713085350-8868-4-459143-933987-189562630-179896108903469509616404423-0196032-31186-0206727-353084-0858141793,,7168010733852988629125540860200";."";((,)" "; ; () .(),(""),?-:; .(13*)13 () ("-"); ?.(): () ("-"); ?.():((.),) () ... () ()"" () (,""); ?1:"703" () ();() .("--") 0;:,:.("--") 0,:? 0:1,:.("--") 0 ()(;.;)(.("-")) ;. () .,......;(!)((..(?(*)))1)()..()() ;(..("--")).("--"); (.) .,.((.)?.(.)$)."";+() ...(""),...("").,,.((.)?.($?),"$1...$2"),,.().(":"),.(),""++""++";;."+..(.,"")+";"+ (+65).()+(...("")?";":"")+";";.() (,)  ("?"++"(-+)").() (,,,,)(.("#")0) ; (,);() ?.(1,()):; -1.("?"); +(?"?":"")+()+""+() (+); () ..;!(!(.().).(.)).(.)0 (,) ?(,"",,!1,!0): () ..("--") (+); (,)(!!) ; .(); ?.(1,):(,"",) (,,,)  (+"(-+)").();() ?.(1,):; +""+,-1.("?"); +(?"?":"")+ (,)() (""),(),();()"":(,"")(""("")?"545":"708"); ""++";"++";;"++";";(+""++";"),(,"-",,!1);;"":"":"":"":"":"":(,"",,!0),(,"","",!1),(,"",,!1),(,"",,!0),((,"",,!1));;"":(,"",,!0),((,"",,!1))  () ".."; .(""+)-1.("."+)-1.("."+)-1.(".."+)-1 () .("-");() .(); 1(1)() ()( ,"-";.;) ."";(.()-1) ();(.("-")-1) (.("."+));. (,,)(!) ;()(.(-1!.("698")-1!.("545")-1!.("721"))-1!.("1601"))"";(())("".)"";(.)""-1!.("957")?"":-1!.("521")?"":-1!.("")?"":.("-2..")-1?()?""::-1!.("1648")?"": ()(;.;)("".) ;.  (,,) ..,.(,):"",:,:,..,..:() .(36)+.(36*.()*36).(36),:,:,:,:,:..?:(),:,:,:,:,:,:,:,:,:,:,:;)(,"");!(,,)" "; ,; ()(.) .("");(,,!.-1!..("")!.(.,))  ;.("",.),.() (,,,),0.("690.1861.2452")(,.!0,(..,..)),(0(.?.0:)); ..;() (,,,,); +.("") (,,,,),(.!0),!.(..); .,!0.?...(""):.,,...();.("--"+(...0)),.("-"+); ,,,..(..("--")),..;(.(,) ."",.,.(),..("---")...(),...();(.+.(19*.()));...(...(,,)); :,:..("--"),:""?.: 0,:,:,"-":,:.,:...,:...,:....();(.,)((....(.,.)),...) ;(""!.) ...();...(.,.,),.() ...(.,.,);(....(.,),....(.,)).,...()?....(.,):. ...();(.);.(.:"");.."-"(.."-".()); (,),(.()),.("---"+(:,.()?.(,"%5").(,"%5").(,"%7").(,"%7").(:,"%3").(,,"%2"):))),(,,,) ;?!..("   "):"  ";(!);  ();.:.,:.,.":",.()(,,,); (,,) ..;(!);(-1.(""+..)); !.,(,,) .;(!) ; .(".");("690"!0) ; 1;()"1033"?"690.1033":;("2096""1033""1201")"";""(,,),; 0(.); (,,); (.()(.()),.(.(,"%2"))),.?""+..(""):"",?""+:""++""+.()+""+.(),?""+:"",.?""+.:"",?""+:"","*",."."+(."") (,)  (); .:,:(), () ,,,,,,.("");(0;.;++)().,.,,(.),(.),.(); .(,,,) (,,,);(.("").),.(,,,) (,,,);(..(," ")(.("").)),.(,)(,"" ) (,' ""     .');("" ) (,' ""     .');.!0,.(,,,),.(,,,)!(); (,,,,.);.(""+...("").().("")),.42?(,15):()(,,);;;;(() ,.; ()..!.(.,.,) .(,) ,,..("--"),( ).();...,.(8(?$),""+..),(...(),:"",:,:,:...(),:..,"-":),+""+,(+"%40%40%3"+(.())); ...(),...();(+""+),(+""+),...()(...(,)),.,""..(..+.,.()(!.); .".-"+.+"",.?"":"";!((+" *")).(.(:,.)," ")(..,.(.,.,..((?*)(*),"$1%40%40%31")),..,((()(,0)),0)));.("",);)(); () (!1,"1082",!1,:(.()))("3")() "","-"; () .;(!!.)!1;(!(.(". *")!.(".")))!1()!1(;;)(-1!..())-1.(..);.!1..(,) ,;.()(;.;) ,..."-",.().;(.()),!1122(()(""0?(,1):""0?(.3,(,1,2,)):""0(.1,(,))),),.(.(),. 0),.,.("",..)(); ":.." ""  6377..("2325") 6377 --.2:.2.2.2-::-:(0,0,0,.3);-:#653.2:;-:0;:#000;:0;:0.2.2::1 ;-:(0,0,0,.2);-:3;-:;-:-.. .2.2::,.. .2.2.2:-:2;-:#4.2.2:(-)::,.2.2.2:-:(0,0,0,.05).2.2.2:-:(153,122,0,.5);-:#0.2.2.2:(-)::,.2.2.2.2:-:(129,103,0,.6);-:#481.2.2-:,.2.2.2:-:(0,0,0,.08);-:(0,0,0,.08).2.2-.2:,.2.2.2.2:-:(0,0,0,.15);-:(0,0,0,.15).2- .2,.2- .2,.2.2 .2,.2.2 .2:.5.2.2::.1 -;-:-,-,-.2.2:(-)::,.2.2.2:-:(0,0,0,.3).2.2.2:(-)::,.2.2.2.2:-:(118,94,0,.65).2.2:(-):::,.2.2.2.2::-:#78.2.2:(-):::,.2.2.2::-:#5.2:32;-:15;-:32.2 .2:0 15.2 .2:32.2 .2.:35.2 .2.2-:29.2 .2.2-:29.2.2-:13.2.2:;-:36.2.2 .2:0 13.2.2 .2.2-:33.2.2 .2.2-:33.2.2 .2:36.2:;-:0;:#000;:0;:0.2.2:-:3;-:#4.2.2.2:(-)::,.2.2.2.2:-:#0.2.2-:,.2.2.2:-:(0,0,0,.08).2- .2,.2- .2,.2.2 .2,.2.2 .2:.5.2.2.2:-:#426;-:--(-45,#426,#426 4,#7600 4,#7600 8);-:34 34.2.2.2 .2,.2.2.2 .2:1@ 2-0%-:-12 0-:0 0.2.2.2:-:2-;-:.5;--:;--:.2.2::- .1 - 0.2.2:(-)::,.2.2.2:-:#633. .2.2:(-)::,. .2.2.2::2-- 1  @ 2--0%,-:#040%,60%-:#066.2 .2:;-:.2 .2:;:0;:0.2 .2:;:0;:0.:-;-:-;-:50%.::;:'000'.:16.:-;-:-;-:50%.::;:'000'.:16.-:(.34220.).2:;-:0;:#000;:0;:0.2.2:-:3.2 .2,.2 .2:.3.2.2.2:(-) .2,.2.2.2:(-) .2,.2.2.2:(.2) .2,.2.2.2:(.2) .2:.8. .2.2::,. .2.2.2::2  #4.2.2.2:(-)::,.2.2.2.2:-:.2.2-:,.2.2.2:-:(0,0,0,.08).2.2-.2:,.2.2.2.2:-:(0,0,0,.15).2.2::- .1 -.2 .2,.2 .2: .1 -.2:(-): .2,.2:(-): .2,.2.2 .2,.2.2 .2:.8.2:38;-:18;-:38.2 .2:0 18.2 .2:38.2 .2.:38.2 .2.2-:35.2 .2.2-:35.2:44;-:15;-:44.::;:;:0;:''.:;-:0;:-;:;-:.-:-;-:;-:-.-:55;:20;-:(.34265.);-:.: .-:.8@ ((--:(90%))  (:(90%))).: .-:1;--:(90%);:(90%).:. . .:#333.- .-:16;-:11;-:.- .-:10.- ..-:21.- .-:,,-..:;:;:20;-:;-:20. .-:8;-:;-:;-:;-:15;:#333@   (-:930). .:. .-:22;:22;-:(.34265.);-:. ..:22;-:21.: . .:#00.-:(.3423140.).--:(.3423-.).---:.--.-:.0 .,.-0.--:(..2:.-.858;:..3654843;:.-.858;:--8015.--1--;:.;:.5263006629526301001;:.----1025204410110;:.1025204410110----;:-.---5263006629;:..---;:.10252044101105263006629---;:.17832---;:.-.5263006629-1025204410110;:--156.--1-;:..498812----?321);-:16 240.:;-:-;-:600;:7 44 37 116;-:15@ (-:990).-:44@ (-:1560).-:140.-:;:;-:;:45;-:-3. .::2  #0.:;:;-:;:(62,70,94,.8);:(-----);:0.::#000;:(-----).--:12.-:;-:;-:.:3 37 3 3.--:-;:39;-:16;:7 0;-:;: .2 , .1 -.-:::- .2 .-:--:28.-:-:::;:1;:1;:''.-:--:0.--:200.--.-:#79678.--.-:--:36.--.-:-:::7;:24;:24;-:(.342--.9932536.);-:24.-::#000;:(-----).-::#000;:(-----);:(.96).-:-:::,.-:-::-:(.34216--.14647.).- .-:-:::,.- .-:-::-:(.34216--.6216995.).-:-:::,.-:-::-:(.34216--.1863.).- .-:-:::,.- .-:-::-:(.34216--.15824.).-:-:::,.-:-::-:(.34216--.42730.).- .-:-:::,.- .-:-::-:(.34216--.2590.).-:-:::,.-:-::-:(.34216--.35800.).- .-:-:::,.- .-:-::-:(.34216--.2232486.).--:(.-):-::: .--:(.-):-::-:(.34220--.40525.).- .--:(.-):-::: .--:(.-):-::-:(.34220--.64469.).:.-:;:11 0;:(62,70,94,.8);:(-----).-:-:::;:0;:16;:16;:'';-:-.-:-::-:(.34216--.82620.).- .-:-::-:(.34216--.490.).-:-::-:(.34216--.6941509.).- .-:-::-:(.34216--.43438.).-:-::-:(.34216--.206924.).- .-:-::-:(.34216--.05619.).-:-::-:(.34216--.03099.).- .-:-::-:(.34216--.6200.).--:-::-:(.34220--.4636827.);-:16.- .--:-::-:(.34220--.29300.).-:16;:;:(.34216--.845248.) - 50% 50%;:- .2 .:::;:1;:1;:'';-:(.34216--.096718.).:-:(.34216--.096718.).-:;:8;:#000;-:8;: .1 -,- .1 -.-:-:(7,28,71,.05).-::(.96).:.,.-,.,.,.,.-:.-,.2:;: "  -" -'"":"":""' ---  ---  --- --2 "-- -" -'"--":' --2 "  -" -'"":"":0,"":"":""' "  -" -'"":,"":"":""' -  "- -- -" ":;-:-999;:-30;:;:30;:30;-:-30" " -" -'"":"":"":0,"":6,"":1094,"":8,"":1186,"":10,"":1278,"":12'  --2 --- "- -" -  -" " 6377 -.-:700.-:;:0;-:;----:.--:.:.-:.-:' ',,,-.-:18;-:1.-:13;-:1.-:15;-:1.-:16;-:1.-:11;-:1.-:24;-:1..-:20.-:28;-:1..-:1.-:1..-:15..-:17..-:18..-:22..-:24..-:28..-:32.-:1..,..-:1..-:16..-:1.-:11;-:700;-:.08;-:.-:14;-:17.-:700.-:.:;:(----).::#5518;:(-----).::#00;:(-----). .::2  #0.11:;:;:(0 0 0 0);:1;:1;:-1;-:@--:;:(.34206.);-:400@--:;:(.34237.);-:700.:-;-:-1;-:0;-:,,,-.-:.:16;:12;-:5;:;-:;:.5;:50% 50% -;-:(.34216.096718.);: .3.::1.--:140.:-.-:4 0.:#006000;:(----).::#00;:(-----). .::2  #0.:;:3;:-22. .:3;:-44@ (-:990). .:-36. .:2. .--:50%.-:;-:.-:;:-;-:6;-:1;-:-;----:#999;--:#999;:#999.:0.- .:-;-:-1.- .-:..-:700.. -:700.::#00;:(-----). .::2  #0.:#333.:;-:;-:.:-;-:. ..-::0;-:0 0 0 2 #0 .:#006000;:(----).-:;:;-:100%;-:;---:.- .:;:0;:-;-:-2;-:5.-:0 .3;-:;-:1;---:.::#00;:(-----). .::2  #0.:#000;:(-----).::#00;:(-----). .::2  #0.:(84,96,122,.68);:(-----).:--;---:;:;-:-;-:-.2---:2.3---:3.4---:4.5---:5.6---:6.7---:7.8---:8.9---:9.2-:34.3-:51.4-:68.5-:85.6-:102.7-:119.8-:136.9-:153.-:.-,.-:.-:.-:.-:.--:;-:;:(84,96,122,.68);:(-----).-::(62,70,94,.8);:(-----). .-:.:.-:(:).-:;:;:(0,0,0,0);:1;:1;:-1;:0;:0.-.::#333;:(-----). .-:;-:16. .-:::;:3;:2;:10;:10;:'';-:(.34210.79795295.),(.34210-.25366.). .-:::-:(.34210-.25366.). .- .-:::(180).-:-.--:20;-:-.--:.-:700. .--:400.-:#999.:(.)... .--:4.:(.) .+.-:;-:5.:(.):::;:;:0;:''.-:. .-:;-:10. .-:;-:10.:;:-;:#999.:::;:50%;:0;:0;:'';-:1 . .-::,. .-:::'0'. .-:;:;-:. .- :--:;-:99999;-:700;-:16;-:.:(.) .- .,.:(.) .- .:-;-:-1.:(.) .. .-,.:(.) .. .--:.:(.) .. .- .-,.:(.) .. .- .-:.:(.) .-,.:(.) .-:;-:0;-:.:(.) .-::,.:(.) .-:::'020140'.:(.) .-,.:(.) .--:0.:(.) .-,.:(.) .-:;-:95%;-:;-:;:#999.:(.) .-,.:(.) .-:;-:;-:.:(.) .- .-::,.:(.) .- .-::,.:(.) .- .-::,.:(.) .- .-:::'0'.:(.) .- .-,.:(.) .- .-:;:;-:.:(.) .- .- :--,.:(.) .- .- :--:;-:99999;-:700;-:16;-:.:(.) .-,.:(.) .-:-;-:0;-:100%;:-10 -2 -2 -10;:10 2 2 10;-:;-:;-:.:(.) .- .,.:(.) .- .:0;:. .:(.) .-,. .:(.) .--:2.:(.) .-,.:(.) .-:;:0;-:;-:. .:(.) .-,. .:(.) .--:28;-:32.:(.) .,.:(.) .:;-:400.:(.) . .-,.:(.) . .--:536@ (-:1560).:(.) . .-,.:(.) . .--:596.:(.) .-:700;:#000;:(-----).:(.) .-:700;:#000;:(-----).:(.) . .-,.:(.) . .-:-;-:.:(.) . .--:(100% - 30);-:700;:#333;:(-----).:(.) . .--:(100% - 30);-:700;:#333;:(-----).:(.) . .-:,.:(.) . .-::#00.:(.) . .,.:(.) . .-:7;-:6;-:(.342@.630.).:(.) .,.:(.) .:;:24.:(.) ..,.:(.) ..:;:.:(.) .. .-,.:(.) .. .-,.:(.) .. .-,.:(.) .. .-:;-:.:(.) . .,.:(.) . .:1 0.:(.) .-,.:(.) .-:;-:.:(.) .-,.:(.) .-:;:18.:(.) .-,.:(.) .-:;:17.5.:(.) .-+.-,.:(.) .-+.-,.:(.) .-+.-,.:(.) .-+.--:2. .:(.) .-+.-,. .:(.) .-+.--:4.:(.) .- .,.:(.) .- .:-;:;-:999;-:91%;-:14;-:.- .-:;-:79%;-:.- .-:;-:.- .- .-:74%. .-::0. .-: .-:2  #0.:;-:4.-:-;:;-:100%;-:;-:;-:.:#999. .--:.-:.-+.--:2.-+.--:4.- .-:;:;-:.- .-:---:16.- .-:-- .:-::-:0 -16.- .-::,.- .-:-- .:-:::-;:16;:16;-:-16;:'';-:;-:-;-:0 0.- .-:::,.- .-:-- .:-:::-:0 -32.- .-:(:--)-:7.- .-:(:--):::-;:2;:2;-:7;:'';-:;-:50%;-:#333;-:(-----).- .-:(:--)-:10.-:(.-)-:16.-:(.-) .-:---:-16.--:10. .:#333;:(-----). .-:0. .-::,. .-:::' '.:. .-:.- .-:-;-:.- .-::,.- .-:-- .:-::-:(.342-@.983404.).- .-::,.- .-:-- .:-::-:(.342-@.07164.).- .-::,.- .-:-- .:-::-:(.34212@.542277.);-:1 1!;-:12 12.- .-::::,.- .-:-- .:-:::::-;:;:0;:0;:(.34212-.9216176.).- .-::,.- .-:-- .:-::,.- .-::,.- .-:-- .:-::,.- .-::,.- .-:-- .:-::-:-1.- .-:::,.- .-:-- .:-:::,.- .-:::,.- .-:-- .:-:::,.- .-:::,.- .-:-- .:-:::-:0 -64.- .-:-- .:-:::-:(.34212-.9216176.).-:11;-:15.-:13;-:16.-:13;-:17.-:18;-:1..- .--:4;-:700:(.).-:2:(.). .-:;-:79%;-::(.). .-:;-::(.). .- .-:74%:(.). .- .-:100%:(.).. .--:6:(.).. .--:4:(.).--:6:(.). .+.-:;-:5:(.). .:(:)+.- .-:4.-:.-:.-:4.-:12.-:16.:#333.:#006000;:(----).:;:(----).:(84,96,122,.68);:(-----).:#.:;-:;-:.-:.-:4.-:12.-:16 6377..(85) "- -" -1 -"0" --2 -- "     -" -";;:" "      -" -"" "" "  -  " "1" "0" ":.-.858" -";;" --"00-00" "  " "- -0 -00 " "--:0;:16;:16"2 "-    -" " " "" ; ; ;,  088440222 "- -   " " -  " "  -    " "0" ":.-.858" -";;" --"00-02" "" ""-. "-" -"" -" "›858 "  00-03 -" -";;:;;:;:.?;1654793607;;;1654084736;%2%1%82%0%5%0%%0%5%1%84%0%%0%+%0%9%0%90%0%9+%22%0%97%0%90%0%92%0%9%0%94+%22%0%9%0%0%0%90%0%1%0%9%0%9%0%95+%0%1%0%9%0%0%0%9%0%9%0%92%0%9%22+%0%98%0%9%0%9+5263006629;%3.-.858;10;;238201133498832845563;0;,;;:;;:;;:;;,;;:;;,;;:;?%3.-.%20%2%1%82%0%5%0%%0%5%1%84%0%%0%%20%0%9%0%90%0%9%20%22%0%97%0%90%0%92%0%9%0%94%20%22%0%9%0%0%0%90%0%1%0%9%0%9%0%95%20%0%1%0%9%0%0%0%9%0%9%0%92%0%9%22%20%0%98%0%9%0%9%205263006629;972;1;,;;:;;,;;:;;:,;;:;;,;;:;;,;;:;;:;;:;;,;;:;;:;;:;;,;;:;;,;;:;;:;80.22.3557.1436.1030;,;;:;00-03;,;;:;;,;;:;:..?.-.;" --"00-03" -";;" "- -" "   -   " "" "" " -" "" "-" "- -" -""...     ,  5263006629,  1025204410110, !-- --... !-- --. (831) 273-06-41)   ,  16  2018       ;,...!-- --  "  -  -" -"" -";;" --"00-05" "" ё "- -", , , ,         ,  5263006629,  1025204410110,  08844022....    ;, ;, ;, ( ;, ;, ;,,  1025204410110,  5263006629,  525350001,  : 603951, . ., ., .1,      , -: @., . (831) 273-06-41)   ,  16  2018       ;, ;, ;, ( № 42 .!-- --  "  -  -" -"" -";;" --"00-07" "" 6377 --(.(".-")). "- -" -1 -1 --2 "     -" -";;:" "      -" -"" "" "  -  " "2" "0" ":..3654843" -";;" --"01-00" "  " "- -0 -01 " "--:-16;:16;:16"2 "-    -" " " "" ; ; ;   (...)2 "- -   " " -  " "  -    " "0" ":..3654843" -";;" --"01-02" "" "". "-" -"" -" "›  "-" -"" -" "› ; ; ; "  01-03 -" -";;:;;:;:.?;1654793607;;;1653919872;%2%1%82%0%5%0%%0%5%1%84%0%%0%+%0%9%0%90%0%9+%22%0%97%0%90%0%92%0%9%0%94+%22%0%9%0%0%0%90%0%1%0%9%0%9%0%95+%0%1%0%9%0%0%0%9%0%9%0%92%0%9%22+%0%98%0%9%0%9+5263006629;%3..3654843;10;;547097136304517639;0;,;;:;;:;;:;;,;;:;;,;;:;?%3..%20%2%1%82%0%5%0%%0%5%1%84%0%%0%%20%0%9%0%90%0%9%20%22%0%97%0%90%0%92%0%9%0%94%20%22%0%9%0%0%0%90%0%1%0%9%0%9%0%95%20%0%1%0%9%0%0%0%9%0%9%0%92%0%9%22%20%0%98%0%9%0%9%205263006629;972;1;,;;:;;,;;:;;:,;;:;;,;;:;;,;;:;;:;;:;;,;;:;;:;;:;;,;;:;;,;;:;;:;80.22.3557.1436.1030;,;;:;01-03;,;;:;;,;;:;:..?..;" --"01-03" -";;" "- -" "   -   " "" "" " -" "" "-" "- -" -"" ; ; ; ( 5263006629)   -    .!-- --... !-- --   ; ; ; -  ,      8  .!-- --  "  -  -" -"" -";;" --"01-05" "" ё "- -" ; ; ; ( 5263006629)   -    .  , ,      .....    ; ; ; -  ,      8  .!-- --  "  -  -" -"" -";;" --"01-07" "" "- -" -1 -2 --2 "     -" -";;:" "      -" -"" "" "  -  " "3" "0" ":.-.858" -";;" --"02-00" "  " "- -0 -02 " "--:-32;:16;:16"2 "-    -" " " "" ; ; ;,  5263006629...2 "- -   " " -  " "  -    " "0" ":.-.858" -";;" --"02-02" "" ""-. "-" -"" -" "›858 "  02-03 -" -";;:;;:;:.?;1654793607;;;1653211648;%2%1%82%0%5%0%%0%5%1%84%0%%0%+%0%9%0%90%0%9+%22%0%97%0%90%0%92%0%9%0%94+%22%0%9%0%0%0%90%0%1%0%9%0%9%0%95+%0%1%0%9%0%0%0%9%0%9%0%92%0%9%22+%0%98%0%9%0%9+5263006629;%3.-.858;10;;79866636423782282902;0;,;;:;;:;;:;;,;;:;;,;;:;?%3.-.%20%2%1%82%0%5%0%%0%5%1%84%0%%0%%20%0%9%0%90%0%9%20%22%0%97%0%90%0%92%0%9%0%94%20%22%0%9%0%0%0%90%0%1%0%9%0%9%0%95%20%0%1%0%9%0%0%0%9%0%9%0%92%0%9%22%20%0%98%0%9%0%9%205263006629;972;1;,;;:;;,;;:;;:,;;:;;,;;:;;,;;:;;:;;:;;,;;:;;:;;:;;,;;:;;,;;:;;:;80.22.3557.1436.1030;,;;:;02-03;,;;:;;,;;:;:..?.-.;" --"02-03" -";;" "- -" "   -   " "" "" " -" "" "-" "- -" -""()   : +7 (831) 229-61-27, +7 (8312) 29-65-13, +7 (831)!-- --... !-- -- ()   ; ; ; !-- --...    ;, ;, ;, ( ;,...!-- --  "  -  -" -"" -";;" --"02-05" "" ё "- -"()   : +7 (831) 229-61-27, +7 (8312) 29-65-13, +7 (831) 229-61-79, +7 (831) 229-62-07, +7 (831) 229-68-57, +7 (831) 273-06-41, +7 (831) 229-65-31, +7 (831) 273-06-49, +7 (831) 229-66-55, +7 (831) 229-64-25, +7 (831) 229-65-13, +7 (831). 229-60-41, +7 (831) 229-64-97, +7 (831) 229-66-23, +7 (831) 229-61-05, +7 (831) 229-61-45, +7 (831) 245-01-30, +7 (831) 229-62-64, +7 (831) 273-09-89....  ()   ; ; ;   ...    ;, ;, ;, ( ;,...!-- --  "  -  -" -"" -";;" --"02-07" "" "- -" -1 -3 --2 "     -" -";;:" "      -" -"" "" "  -  " "4" "0" ":--8015.--1--" -";;" --"03-00" "  " "- -0 -03 " "--:-48;:16;:16"2 "-    -" " " "" —     2 "- -   " " -  " "  -    " "0" ":--8015.--1--" -";;" --"03-02" "" "". "-" -"" -" "›-- "  03-03 -" -";;:;;:;:.?;1654793607;;;1654000384;%2%1%82%0%5%0%%0%5%1%84%0%%0%+%0%9%0%90%0%9+%22%0%97%0%90%0%92%0%9%0%94+%22%0%9%0%0%0%90%0%1%0%9%0%9%0%95+%0%1%0%9%0%0%0%9%0%9%0%92%0%9%22+%0%98%0%9%0%9+5263006629;%3--8015.--1--;10;;9249489649356821680;0;,;;:;;:;;:;;,;;:;;,;;:;?%3%0%7%0%0%0%2%0%%0%4%1%8.%1%80%1%84%20%2%1%82%0%5%0%%0%5%1%84%0%%0%%20%0%9%0%90%0%9%20%22%0%97%0%90%0%92%0%9%0%94%20%22%0%9%0%0%0%90%0%1%0%9%0%9%0%95%20%0%1%0%9%0%0%0%9%0%9%0%92%0%9%22%20%0%98%0%9%0%9%205263006629;972;1;,;;:;;,;;:;;:,;;:;;,;;:;;,;;:;;:;;:;;,;;:;;:;;:;;,;;:;;,;;:;;:;80.22.3557.1436.1030;,;;:;03-03;,;;:;;,;;:;:..?--8015.--1;" --"03-03" -";;" "- -" "   -   " "" "" " -" "" "-" "- -" -"", ,           .!-- --... . (831) 229-61-27, (831) 229-61-05 ( ).!-- --  "  -  -" -"" -";;" --"03-05" "" ё "- -", ,           .  .... . (831) 229-61-27, (831) 229-61-05 ( ). (831) 229-61-61 ( ).!-- --  "  -  -" -"" -";;" --"03-07" "" "- -" -1 -4 --2 "     -" -";;:" "      -" -"" "" "  -  " "5" "0" ":.1025204410110----" -";;" --"04-00" "  " "- -0 -04 " "--:-64;:16;:16"2 "-    -" " " "" ; ; ;,   ...2 "- -   " " -  " "  -    " "0" ":.1025204410110----" -";;" --"04-02" "" "". "-" -"" -" "›…--- "  04-03 -" -";;:;;:;:.?;1654793607;;;1654179840;%2%1%82%0%5%0%%0%5%1%84%0%%0%+%0%9%0%90%0%9+%22%0%97%0%90%0%92%0%9%0%94+%22%0%9%0%0%0%90%0%1%0%9%0%9%0%95+%0%1%0%9%0%0%0%9%0%9%0%92%0%9%22+%0%98%0%9%0%9+5263006629;%3.1025204410110----;10;;0869347981423418330;0;,;;:;;:;;:;;,;;:;;,;;:;?%3.%20%2%1%82%0%5%0%%0%5%1%84%0%%0%%20%0%9%0%90%0%9%20%22%0%97%0%90%0%92%0%9%0%94%20%22%0%9%0%0%0%90%0%1%0%9%0%9%0%95%20%0%1%0%9%0%0%0%9%0%9%0%92%0%9%22%20%0%98%0%9%0%9%205263006629;972;1;,;;:;;,;;:;;:,;;:;;,;;:;;,;;:;;:;;:;;,;;:;;:;;:;;,;;:;;,;;:;;:;80.22.3557.1436.1030;,;;:;04-03;,;;:;;,;;:;:..?.;" --"04-03" -";;" "- -" "   -   " "" "" ; ; ;   9  2002     5263006629 –      : , , ,    . "- -" -1 -5 --30 "     -" -";;:" "      -" -"" "" "  -  " "6" "0" ":.5263006629526301001" -";;" --"05-00" "  " "- -0 -05 " "--:-80;:16;:16"2 "-    -" " " "" ; ;, ,  52630066292 "- -   " " -  " "  -    " "0" ":.5263006629526301001" -";;" --"05-02" "" "". "-" -"" -" "›  "-" -"" -" "›5263006629526301001 "  05-03 -" -";;:;;:;:.?;1654793607;;;1653998464;%2%1%82%0%5%0%%0%5%1%84%0%%0%+%0%9%0%90%0%9+%22%0%97%0%90%0%92%0%9%0%94+%22%0%9%0%0%0%90%0%1%0%9%0%9%0%95+%0%1%0%9%0%0%0%9%0%9%0%92%0%9%22+%0%98%0%9%0%9+5263006629;%3.5263006629526301001;10;;500274410550580585;0;,;;:;;:;;:;;,;;:;;,;;:;?%3.%20%2%1%82%0%5%0%%0%5%1%84%0%%0%%20%0%9%0%90%0%9%20%22%0%97%0%90%0%92%0%9%0%94%20%22%0%9%0%0%0%90%0%1%0%9%0%9%0%95%20%0%1%0%9%0%0%0%9%0%9%0%92%0%9%22%20%0%98%0%9%0%9%205263006629;972;1;,;;:;;,;;:;;:,;;:;;,;;:;;,;;:;;:;;:;;,;;:;;:;;:;;,;;:;;,;;:;;:;80.22.3557.1436.1030;,;;:;05-03;,;;:;;,;;:;:..?.;" --"05-03" -";;" "- -" "   -   " "" "" " -" "" "-" "- -" -""   ; ; ;.    28 .  5263006629.!-- --...  ; ;,     603003, .  , . , . 1...!-- --  "  -  -" -"" -";;" --"05-05" "" ё "- -"   ; ; ;.    28 .  5263006629.  526301001.  ,    ....  ; ;,     603003, .  , . , . 1.       ; ; ;   .       ,    .   ; ;,     8 .    1 597 015 .!-- --  "  -  -" -"" -";;" --"05-07" "" "- -" -1 -6 --31 "     -" -";;:" "      -" -"" "" "  -  " "7" "0" ":.----1025204410110" -";;" --"06-00" "  " "- -0 -06 " "--:-96;:16;:16"2 "-    -" " " "" ; ; ; -  ...2 "- -   " " -  " "  -    " "0" ":.----1025204410110" -";;" --"06-02" "" "". "-" -"" -" "›---… "  06-03 -" -";;:;;:;:.?;1654793607;;;1653978624;%2%1%82%0%5%0%%0%5%1%84%0%%0%+%0%9%0%90%0%9+%22%0%97%0%90%0%92%0%9%0%94+%22%0%9%0%0%0%90%0%1%0%9%0%9%0%95+%0%1%0%9%0%0%0%9%0%9%0%92%0%9%22+%0%98%0%9%0%9+5263006629;%3.----1025204410110;10;;2311619396720104436;0;,;;:;;:;;:;;,;;:;;,;;:;?%3.%20%2%1%82%0%5%0%%0%5%1%84%0%%0%%20%0%9%0%90%0%9%20%22%0%97%0%90%0%92%0%9%0%94%20%22%0%9%0%0%0%90%0%1%0%9%0%9%0%95%20%0%1%0%9%0%0%0%9%0%9%0%92%0%9%22%20%0%98%0%9%0%9%205263006629;972;1;,;;:;;,;;:;;:,;;:;;,;;:;;,;;:;;:;;:;;,;;:;;:;;:;;,;;:;;,;;:;;:;80.22.3557.1436.1030;,;;:;06-03;,;;:;;,;;:;:..?.;" --"06-03" -";;" "- -" "   -   " "" "" " -" "" "-" "- -" -"".   ,  ; ; ;         .!-- --...  +7 495 937-50-48 +7 831 229-60-09 +7 831 229-68-57.  5 .  .!-- --  "  -  -" -"" -";;" --"06-05" "" ё "- -".   ,  ; ; ;         .    — .          10,6  ....  +7 495 937-50-48 +7 831 229-60-09 +7 831 229-68-57.  5 .  .!-- --  "  -  -" -"" -";;" --"06-07" "" "- -" -1 -7 --32 "     -" -";;:" "      -" -"" "" "  -  " "8" "0" ":.1025204410110----" -";;" --"07-00" "  " "- -0 -07 " "--:-112;:16;:16"2 "-    -" " " ""   ,  ...2 "- -   " " -  " "  -    " "0" ":.1025204410110----" -";;" --"07-02" "" "". "-" -"" -" "›…--- "  07-03 -" -";;:;;:;:.?;1654793607;;;1653630208;%2%1%82%0%5%0%%0%5%1%84%0%%0%+%0%9%0%90%0%9+%22%0%97%0%90%0%92%0%9%0%94+%22%0%9%0%0%0%90%0%1%0%9%0%9%0%95+%0%1%0%9%0%0%0%9%0%9%0%92%0%9%22+%0%98%0%9%0%9+5263006629;%3.1025204410110----;10;;6281991037288899;0;,;;:;;:;;:;;,;;:;;,;;:;?%3.%20%2%1%82%0%5%0%%0%5%1%84%0%%0%%20%0%9%0%90%0%9%20%22%0%97%0%90%0%92%0%9%0%94%20%22%0%9%0%0%0%90%0%1%0%9%0%9%0%95%20%0%1%0%9%0%0%0%9%0%9%0%92%0%9%22%20%0%98%0%9%0%9%205263006629;972;1;,;;:;;,;;:;;:,;;:;;,;;:;;,;;:;;:;;:;;,;;:;;:;;:;;,;;:;;,;;:;;:;80.22.3557.1436.1030;,;;:;07-03;,;;:;;,;;:;:..?.;" --"07-03" -";;" "- -" "   -   " "" "" " -" "" "-" "- -" -""      .  .  ,    .  5263006629,  1025204410110, , ,   ,  ...!-- --  "  -  -" -"" -";;" --"07-05" "" ё "- -"      .  .  ,    .  5263006629,  1025204410110, , ,   ,    ....    .    ; ; ;.        .  .!-- --  "  -  -" -"" -";;" --"07-07" "" "- -" -1 -8 --33 "     -" -";;:" "      -" -"" "" "  -  " "9" "0" ":-.---5263006629" -";;" --"08-00" "  " "- -0 -08 " "--:-128;:16;:16"2 "-    -" " " "" ; ;,   2 "- -   " " -  " "  -    " "0" ":-.---5263006629" -";;" --"08-02" "" ""-. "-" -"" -" "›---5263006629 "  08-03 -" -";;:;;:;:.?;1654793607;;;1652578304;%2%1%82%0%5%0%%0%5%1%84%0%%0%+%0%9%0%90%0%9+%22%0%97%0%90%0%92%0%9%0%94+%22%0%9%0%0%0%90%0%1%0%9%0%9%0%95+%0%1%0%9%0%0%0%9%0%9%0%92%0%9%22+%0%98%0%9%0%9+5263006629;%3-.---5263006629;10;;8458208832493832310;0;,;;:;;:;;:;;,;;:;;,;;:;?%3-.%20%2%1%82%0%5%0%%0%5%1%84%0%%0%%20%0%9%0%90%0%9%20%22%0%97%0%90%0%92%0%9%0%94%20%22%0%9%0%0%0%90%0%1%0%9%0%9%0%95%20%0%1%0%9%0%0%0%9%0%9%0%92%0%9%22%20%0%98%0%9%0%9%205263006629;972;1;,;;:;;,;;:;;:,;;:;;,;;:;;,;;:;;:;;:;;,;;:;;:;;:;;,;;:;;,;;:;;:;80.22.3557.1436.1030;,;;:;08-03;,;;:;;,;;:;:..?-.;" --"08-03" -";;" "- -" "   -   " "" "" " -" "" "-" "- -" -"". +7 (831) 229-61-35. . @.. . 5263006629.!-- --... !-- --     ; ; ;     ,             .!-- --  "  -  -" -"" -";;" --"08-05" "" ё "- -". +7 (831) 229-61-35. . @.. . 5263006629. . 526301001....      ; ; ;     ,             .  .  ( ).!-- --  "  -  -" -"" -";;" --"08-07" "" "- -" -1 -9 --34 "     -" -";;:" "      -" -"" "" "  -  " "0" "0" ":..---" -";;" --"09-00" "  " "- -0 -09 " "--:-144;:16;:16"2 "-    -" " " ""     ; ;2 "- -   " " -  " "  -    " "0" ":..---" -";;" --"09-02" "" "".. "-" -"" -" "›-… "  09-03 -" -";;:;;:;:.?;1654793607;;;1654149760;%2%1%82%0%5%0%%0%5%1%84%0%%0%+%0%9%0%90%0%9+%22%0%97%0%90%0%92%0%9%0%94+%22%0%9%0%0%0%90%0%1%0%9%0%9%0%95+%0%1%0%9%0%0%0%9%0%9%0%92%0%9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</si>
</sst>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\ h:mm;@"/>
    <numFmt numFmtId="165" formatCode="\+0&quot; (&quot;000&quot;) &quot;000\-00\-00"/>
  </numFmts>
  <fonts count="27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ahoma"/>
      <family val="2"/>
      <charset val="204"/>
    </font>
    <font>
      <sz val="12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  <charset val="204"/>
    </font>
    <font>
      <sz val="11"/>
      <color theme="1"/>
      <name val="Arial "/>
      <charset val="204"/>
    </font>
    <font>
      <sz val="12"/>
      <color theme="1"/>
      <name val="Arial "/>
      <charset val="204"/>
    </font>
    <font>
      <sz val="12"/>
      <color theme="1"/>
      <name val="Arial Narrow"/>
      <family val="2"/>
      <charset val="204"/>
    </font>
    <font>
      <sz val="12"/>
      <name val="Tahoma"/>
      <family val="2"/>
      <charset val="204"/>
    </font>
    <font>
      <sz val="11"/>
      <name val="Tahoma"/>
      <family val="2"/>
      <charset val="204"/>
    </font>
    <font>
      <sz val="12"/>
      <name val="Arial Narrow"/>
      <family val="2"/>
      <charset val="204"/>
    </font>
    <font>
      <sz val="11"/>
      <color theme="1"/>
      <name val="Arial Narrow"/>
      <family val="2"/>
      <charset val="204"/>
    </font>
    <font>
      <u/>
      <sz val="11"/>
      <color theme="10"/>
      <name val="Arial Narrow"/>
      <family val="2"/>
      <charset val="204"/>
    </font>
    <font>
      <sz val="14"/>
      <color theme="1"/>
      <name val="Arial Narrow"/>
      <family val="2"/>
      <charset val="204"/>
    </font>
    <font>
      <sz val="9"/>
      <color theme="1"/>
      <name val="Tahoma"/>
      <family val="2"/>
      <charset val="204"/>
    </font>
    <font>
      <b/>
      <sz val="12"/>
      <color theme="1"/>
      <name val="Arial Narrow"/>
      <family val="2"/>
      <charset val="204"/>
    </font>
    <font>
      <sz val="11"/>
      <color theme="0" tint="-0.249977111117893"/>
      <name val="Arial"/>
      <family val="2"/>
      <charset val="204"/>
    </font>
    <font>
      <sz val="10"/>
      <color theme="1"/>
      <name val="Arial Narrow"/>
      <family val="2"/>
      <charset val="204"/>
    </font>
    <font>
      <sz val="10"/>
      <color theme="1"/>
      <name val="Calibri"/>
      <family val="2"/>
      <scheme val="minor"/>
    </font>
    <font>
      <sz val="11"/>
      <color theme="0"/>
      <name val="Tahoma"/>
      <family val="2"/>
      <charset val="204"/>
    </font>
    <font>
      <sz val="11"/>
      <name val="Arial"/>
      <family val="2"/>
      <charset val="204"/>
    </font>
    <font>
      <sz val="11"/>
      <color theme="0" tint="-0.249977111117893"/>
      <name val="Calibri"/>
      <family val="2"/>
      <scheme val="minor"/>
    </font>
    <font>
      <sz val="9"/>
      <color indexed="81"/>
      <name val="Tahoma"/>
      <family val="2"/>
      <charset val="204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/>
      <bottom style="double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double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double">
        <color theme="0" tint="-0.24994659260841701"/>
      </bottom>
      <diagonal/>
    </border>
    <border>
      <left style="dashDot">
        <color theme="0" tint="-0.499984740745262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Dot">
        <color theme="0" tint="-0.499984740745262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ashDot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0">
    <xf numFmtId="0" fontId="0" fillId="0" borderId="0" xfId="0"/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Protection="1"/>
    <xf numFmtId="0" fontId="0" fillId="0" borderId="0" xfId="0" applyNumberFormat="1"/>
    <xf numFmtId="49" fontId="2" fillId="0" borderId="0" xfId="0" applyNumberFormat="1" applyFont="1" applyAlignment="1" applyProtection="1">
      <alignment horizontal="center" vertical="top"/>
      <protection locked="0"/>
    </xf>
    <xf numFmtId="49" fontId="2" fillId="0" borderId="0" xfId="0" applyNumberFormat="1" applyFont="1" applyAlignment="1" applyProtection="1">
      <alignment horizontal="center" vertical="top" wrapText="1"/>
      <protection locked="0"/>
    </xf>
    <xf numFmtId="49" fontId="4" fillId="2" borderId="1" xfId="0" applyNumberFormat="1" applyFont="1" applyFill="1" applyBorder="1" applyAlignment="1" applyProtection="1">
      <alignment horizontal="center" vertical="top" wrapText="1"/>
      <protection locked="0"/>
    </xf>
    <xf numFmtId="49" fontId="2" fillId="5" borderId="0" xfId="0" applyNumberFormat="1" applyFont="1" applyFill="1" applyAlignment="1" applyProtection="1">
      <alignment horizontal="center" vertical="top"/>
      <protection locked="0"/>
    </xf>
    <xf numFmtId="0" fontId="0" fillId="4" borderId="0" xfId="0" applyFill="1"/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0" fillId="0" borderId="0" xfId="0" applyProtection="1">
      <protection hidden="1"/>
    </xf>
    <xf numFmtId="0" fontId="15" fillId="0" borderId="3" xfId="0" applyFont="1" applyBorder="1" applyAlignment="1" applyProtection="1">
      <alignment horizontal="center" vertical="top"/>
      <protection hidden="1"/>
    </xf>
    <xf numFmtId="0" fontId="0" fillId="6" borderId="0" xfId="0" applyFill="1"/>
    <xf numFmtId="0" fontId="13" fillId="0" borderId="15" xfId="0" applyFont="1" applyBorder="1" applyAlignment="1" applyProtection="1">
      <alignment horizontal="center" vertical="center" wrapText="1"/>
      <protection hidden="1"/>
    </xf>
    <xf numFmtId="0" fontId="13" fillId="5" borderId="0" xfId="0" applyFont="1" applyFill="1" applyAlignment="1" applyProtection="1">
      <alignment horizontal="center" vertical="center" wrapText="1"/>
      <protection hidden="1"/>
    </xf>
    <xf numFmtId="49" fontId="0" fillId="0" borderId="0" xfId="0" applyNumberFormat="1"/>
    <xf numFmtId="0" fontId="8" fillId="0" borderId="14" xfId="0" applyFont="1" applyBorder="1" applyAlignment="1" applyProtection="1">
      <alignment horizontal="left" vertical="top"/>
      <protection hidden="1"/>
    </xf>
    <xf numFmtId="0" fontId="8" fillId="0" borderId="14" xfId="0" applyFont="1" applyBorder="1" applyAlignment="1" applyProtection="1">
      <alignment vertical="top"/>
      <protection hidden="1"/>
    </xf>
    <xf numFmtId="0" fontId="3" fillId="0" borderId="14" xfId="0" applyFont="1" applyBorder="1" applyAlignment="1" applyProtection="1">
      <alignment vertical="top"/>
      <protection hidden="1"/>
    </xf>
    <xf numFmtId="0" fontId="7" fillId="0" borderId="14" xfId="0" applyFont="1" applyBorder="1" applyProtection="1">
      <protection hidden="1"/>
    </xf>
    <xf numFmtId="0" fontId="8" fillId="0" borderId="0" xfId="0" applyFont="1" applyAlignment="1" applyProtection="1">
      <alignment vertical="top"/>
      <protection hidden="1"/>
    </xf>
    <xf numFmtId="0" fontId="16" fillId="0" borderId="0" xfId="0" applyFont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7" fillId="0" borderId="0" xfId="0" applyFont="1" applyProtection="1">
      <protection hidden="1"/>
    </xf>
    <xf numFmtId="1" fontId="3" fillId="0" borderId="0" xfId="0" applyNumberFormat="1" applyFont="1" applyAlignment="1" applyProtection="1">
      <alignment horizontal="left" vertical="center"/>
      <protection locked="0" hidden="1"/>
    </xf>
    <xf numFmtId="49" fontId="3" fillId="0" borderId="0" xfId="0" applyNumberFormat="1" applyFont="1" applyAlignment="1" applyProtection="1">
      <alignment horizontal="left" vertical="center" wrapText="1"/>
      <protection locked="0" hidden="1"/>
    </xf>
    <xf numFmtId="14" fontId="3" fillId="0" borderId="0" xfId="0" applyNumberFormat="1" applyFont="1" applyAlignment="1" applyProtection="1">
      <alignment horizontal="left" vertical="center" wrapText="1"/>
      <protection locked="0" hidden="1"/>
    </xf>
    <xf numFmtId="49" fontId="3" fillId="0" borderId="0" xfId="0" applyNumberFormat="1" applyFont="1" applyBorder="1" applyAlignment="1" applyProtection="1">
      <alignment horizontal="left" vertical="center" wrapText="1"/>
      <protection locked="0" hidden="1"/>
    </xf>
    <xf numFmtId="49" fontId="3" fillId="0" borderId="13" xfId="0" applyNumberFormat="1" applyFont="1" applyBorder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left" vertical="center" wrapText="1"/>
      <protection locked="0" hidden="1"/>
    </xf>
    <xf numFmtId="49" fontId="5" fillId="0" borderId="0" xfId="1" applyNumberFormat="1" applyAlignment="1" applyProtection="1">
      <alignment horizontal="left" vertical="center" wrapText="1"/>
      <protection locked="0" hidden="1"/>
    </xf>
    <xf numFmtId="0" fontId="8" fillId="0" borderId="0" xfId="0" applyFont="1" applyAlignment="1" applyProtection="1">
      <alignment vertical="top"/>
      <protection locked="0"/>
    </xf>
    <xf numFmtId="0" fontId="6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14" fillId="0" borderId="0" xfId="1" applyFont="1" applyProtection="1">
      <protection hidden="1"/>
    </xf>
    <xf numFmtId="0" fontId="18" fillId="0" borderId="0" xfId="0" applyFont="1" applyProtection="1"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2" fillId="3" borderId="2" xfId="0" applyFont="1" applyFill="1" applyBorder="1" applyProtection="1">
      <protection locked="0"/>
    </xf>
    <xf numFmtId="0" fontId="2" fillId="0" borderId="7" xfId="0" quotePrefix="1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4" borderId="2" xfId="0" applyFont="1" applyFill="1" applyBorder="1" applyAlignment="1" applyProtection="1">
      <alignment horizontal="left" vertical="center"/>
      <protection locked="0"/>
    </xf>
    <xf numFmtId="14" fontId="11" fillId="4" borderId="2" xfId="0" applyNumberFormat="1" applyFont="1" applyFill="1" applyBorder="1" applyAlignment="1" applyProtection="1">
      <alignment horizontal="left" vertical="center"/>
      <protection locked="0"/>
    </xf>
    <xf numFmtId="0" fontId="10" fillId="4" borderId="2" xfId="0" applyFont="1" applyFill="1" applyBorder="1" applyAlignment="1" applyProtection="1">
      <alignment horizontal="left" vertical="center"/>
      <protection locked="0"/>
    </xf>
    <xf numFmtId="0" fontId="2" fillId="4" borderId="2" xfId="0" applyFont="1" applyFill="1" applyBorder="1" applyProtection="1">
      <protection locked="0"/>
    </xf>
    <xf numFmtId="0" fontId="2" fillId="4" borderId="2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1" applyFill="1" applyAlignment="1" applyProtection="1">
      <alignment horizontal="left" vertical="center"/>
      <protection locked="0"/>
    </xf>
    <xf numFmtId="1" fontId="11" fillId="4" borderId="0" xfId="0" applyNumberFormat="1" applyFont="1" applyFill="1" applyAlignment="1" applyProtection="1">
      <alignment horizontal="center" vertical="center" wrapText="1"/>
      <protection locked="0"/>
    </xf>
    <xf numFmtId="49" fontId="2" fillId="3" borderId="2" xfId="0" applyNumberFormat="1" applyFont="1" applyFill="1" applyBorder="1" applyProtection="1">
      <protection locked="0"/>
    </xf>
    <xf numFmtId="0" fontId="12" fillId="0" borderId="3" xfId="0" applyFont="1" applyBorder="1" applyAlignment="1" applyProtection="1">
      <alignment horizontal="right" vertical="top"/>
      <protection hidden="1"/>
    </xf>
    <xf numFmtId="0" fontId="9" fillId="0" borderId="3" xfId="0" applyFont="1" applyBorder="1" applyAlignment="1" applyProtection="1">
      <alignment horizontal="right" vertical="top"/>
      <protection hidden="1"/>
    </xf>
    <xf numFmtId="0" fontId="3" fillId="0" borderId="3" xfId="0" applyFont="1" applyBorder="1" applyAlignment="1" applyProtection="1">
      <alignment horizontal="right" vertical="top"/>
      <protection hidden="1"/>
    </xf>
    <xf numFmtId="0" fontId="9" fillId="0" borderId="5" xfId="0" applyFont="1" applyBorder="1" applyAlignment="1" applyProtection="1">
      <alignment horizontal="right" vertical="top"/>
      <protection hidden="1"/>
    </xf>
    <xf numFmtId="0" fontId="9" fillId="0" borderId="0" xfId="0" applyFont="1" applyBorder="1" applyAlignment="1" applyProtection="1">
      <alignment horizontal="right" vertical="top"/>
      <protection hidden="1"/>
    </xf>
    <xf numFmtId="0" fontId="0" fillId="0" borderId="0" xfId="0" applyFont="1" applyBorder="1" applyAlignment="1" applyProtection="1">
      <alignment horizontal="center" vertical="top"/>
      <protection hidden="1"/>
    </xf>
    <xf numFmtId="0" fontId="9" fillId="0" borderId="0" xfId="0" applyFont="1" applyBorder="1" applyAlignment="1" applyProtection="1">
      <alignment horizontal="left" vertical="top"/>
      <protection hidden="1"/>
    </xf>
    <xf numFmtId="49" fontId="3" fillId="3" borderId="2" xfId="0" applyNumberFormat="1" applyFont="1" applyFill="1" applyBorder="1" applyAlignment="1" applyProtection="1">
      <alignment horizontal="left" vertical="top"/>
      <protection locked="0" hidden="1"/>
    </xf>
    <xf numFmtId="0" fontId="3" fillId="0" borderId="0" xfId="0" applyFont="1" applyBorder="1" applyAlignment="1" applyProtection="1">
      <alignment horizontal="left" vertical="top"/>
      <protection hidden="1"/>
    </xf>
    <xf numFmtId="0" fontId="9" fillId="0" borderId="0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vertical="top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0" fillId="0" borderId="8" xfId="0" applyFont="1" applyBorder="1" applyAlignment="1" applyProtection="1">
      <alignment horizontal="center" vertical="top"/>
      <protection hidden="1"/>
    </xf>
    <xf numFmtId="0" fontId="9" fillId="0" borderId="8" xfId="0" applyFont="1" applyBorder="1" applyAlignment="1" applyProtection="1">
      <alignment horizontal="left" vertical="top"/>
      <protection hidden="1"/>
    </xf>
    <xf numFmtId="14" fontId="3" fillId="3" borderId="7" xfId="0" applyNumberFormat="1" applyFont="1" applyFill="1" applyBorder="1" applyAlignment="1" applyProtection="1">
      <alignment horizontal="left" vertical="top"/>
      <protection locked="0" hidden="1"/>
    </xf>
    <xf numFmtId="0" fontId="9" fillId="0" borderId="8" xfId="0" applyFont="1" applyBorder="1" applyAlignment="1" applyProtection="1">
      <alignment horizontal="right" vertical="top"/>
      <protection hidden="1"/>
    </xf>
    <xf numFmtId="14" fontId="3" fillId="3" borderId="2" xfId="0" applyNumberFormat="1" applyFont="1" applyFill="1" applyBorder="1" applyAlignment="1" applyProtection="1">
      <alignment horizontal="left" vertical="top"/>
      <protection locked="0" hidden="1"/>
    </xf>
    <xf numFmtId="0" fontId="3" fillId="0" borderId="0" xfId="0" applyFont="1" applyBorder="1" applyAlignment="1" applyProtection="1">
      <alignment horizontal="right" vertical="top"/>
      <protection hidden="1"/>
    </xf>
    <xf numFmtId="0" fontId="9" fillId="0" borderId="9" xfId="0" applyFont="1" applyBorder="1" applyAlignment="1" applyProtection="1">
      <alignment horizontal="left" vertical="top"/>
      <protection hidden="1"/>
    </xf>
    <xf numFmtId="49" fontId="10" fillId="4" borderId="9" xfId="0" applyNumberFormat="1" applyFont="1" applyFill="1" applyBorder="1" applyAlignment="1" applyProtection="1">
      <alignment horizontal="left" vertical="top"/>
      <protection locked="0" hidden="1"/>
    </xf>
    <xf numFmtId="0" fontId="0" fillId="0" borderId="8" xfId="0" applyFont="1" applyBorder="1" applyAlignment="1" applyProtection="1">
      <alignment horizontal="left" vertical="top"/>
      <protection hidden="1"/>
    </xf>
    <xf numFmtId="49" fontId="3" fillId="0" borderId="8" xfId="0" applyNumberFormat="1" applyFont="1" applyBorder="1" applyAlignment="1" applyProtection="1">
      <alignment horizontal="right" vertical="top"/>
      <protection hidden="1"/>
    </xf>
    <xf numFmtId="0" fontId="9" fillId="0" borderId="7" xfId="0" applyFont="1" applyBorder="1" applyAlignment="1" applyProtection="1">
      <alignment horizontal="left" vertical="top"/>
      <protection hidden="1"/>
    </xf>
    <xf numFmtId="49" fontId="3" fillId="3" borderId="10" xfId="0" applyNumberFormat="1" applyFont="1" applyFill="1" applyBorder="1" applyAlignment="1" applyProtection="1">
      <alignment horizontal="left" vertical="top" wrapText="1"/>
      <protection locked="0" hidden="1"/>
    </xf>
    <xf numFmtId="49" fontId="3" fillId="3" borderId="7" xfId="0" applyNumberFormat="1" applyFont="1" applyFill="1" applyBorder="1" applyAlignment="1" applyProtection="1">
      <alignment horizontal="left" vertical="top" wrapText="1"/>
      <protection locked="0" hidden="1"/>
    </xf>
    <xf numFmtId="0" fontId="9" fillId="0" borderId="2" xfId="0" applyFont="1" applyBorder="1" applyAlignment="1" applyProtection="1">
      <alignment horizontal="left" vertical="top"/>
      <protection hidden="1"/>
    </xf>
    <xf numFmtId="49" fontId="3" fillId="3" borderId="6" xfId="0" applyNumberFormat="1" applyFont="1" applyFill="1" applyBorder="1" applyAlignment="1" applyProtection="1">
      <alignment horizontal="left" vertical="top" wrapText="1"/>
      <protection locked="0" hidden="1"/>
    </xf>
    <xf numFmtId="1" fontId="3" fillId="4" borderId="6" xfId="0" applyNumberFormat="1" applyFont="1" applyFill="1" applyBorder="1" applyAlignment="1" applyProtection="1">
      <alignment horizontal="left" vertical="top" wrapText="1"/>
      <protection locked="0" hidden="1"/>
    </xf>
    <xf numFmtId="0" fontId="9" fillId="0" borderId="12" xfId="0" applyFont="1" applyBorder="1" applyAlignment="1" applyProtection="1">
      <alignment horizontal="left" vertical="top"/>
      <protection hidden="1"/>
    </xf>
    <xf numFmtId="49" fontId="3" fillId="3" borderId="2" xfId="0" applyNumberFormat="1" applyFont="1" applyFill="1" applyBorder="1" applyAlignment="1" applyProtection="1">
      <alignment horizontal="left" vertical="top" wrapText="1"/>
      <protection locked="0" hidden="1"/>
    </xf>
    <xf numFmtId="0" fontId="9" fillId="0" borderId="11" xfId="0" applyFont="1" applyBorder="1" applyAlignment="1" applyProtection="1">
      <alignment horizontal="left" vertical="top"/>
      <protection hidden="1"/>
    </xf>
    <xf numFmtId="0" fontId="9" fillId="0" borderId="0" xfId="0" applyFont="1" applyAlignment="1" applyProtection="1">
      <alignment horizontal="left" vertical="top"/>
      <protection hidden="1"/>
    </xf>
    <xf numFmtId="0" fontId="3" fillId="3" borderId="2" xfId="0" applyFont="1" applyFill="1" applyBorder="1" applyAlignment="1" applyProtection="1">
      <alignment horizontal="left" vertical="top"/>
      <protection locked="0" hidden="1"/>
    </xf>
    <xf numFmtId="0" fontId="3" fillId="0" borderId="0" xfId="0" applyFont="1" applyBorder="1" applyAlignment="1" applyProtection="1">
      <alignment vertical="top" wrapText="1"/>
      <protection hidden="1"/>
    </xf>
    <xf numFmtId="0" fontId="3" fillId="3" borderId="2" xfId="0" applyFont="1" applyFill="1" applyBorder="1" applyAlignment="1" applyProtection="1">
      <alignment horizontal="left" vertical="top"/>
      <protection hidden="1"/>
    </xf>
    <xf numFmtId="0" fontId="3" fillId="4" borderId="2" xfId="0" applyFont="1" applyFill="1" applyBorder="1" applyAlignment="1" applyProtection="1">
      <alignment horizontal="left" vertical="top"/>
      <protection locked="0" hidden="1"/>
    </xf>
    <xf numFmtId="49" fontId="3" fillId="0" borderId="0" xfId="1" applyNumberFormat="1" applyFont="1" applyAlignment="1" applyProtection="1">
      <alignment horizontal="left" vertical="center" wrapText="1"/>
      <protection locked="0" hidden="1"/>
    </xf>
    <xf numFmtId="49" fontId="3" fillId="0" borderId="19" xfId="0" applyNumberFormat="1" applyFont="1" applyBorder="1" applyAlignment="1" applyProtection="1">
      <alignment horizontal="left" vertical="center" wrapText="1"/>
      <protection locked="0" hidden="1"/>
    </xf>
    <xf numFmtId="1" fontId="3" fillId="0" borderId="0" xfId="1" applyNumberFormat="1" applyFont="1" applyAlignment="1" applyProtection="1">
      <alignment horizontal="left" vertical="center" wrapText="1"/>
      <protection locked="0" hidden="1"/>
    </xf>
    <xf numFmtId="0" fontId="8" fillId="0" borderId="0" xfId="0" applyFont="1" applyAlignment="1" applyProtection="1">
      <alignment horizontal="left" vertical="center" wrapText="1"/>
      <protection locked="0" hidden="1"/>
    </xf>
    <xf numFmtId="17" fontId="6" fillId="0" borderId="0" xfId="0" applyNumberFormat="1" applyFont="1" applyProtection="1">
      <protection hidden="1"/>
    </xf>
    <xf numFmtId="0" fontId="5" fillId="4" borderId="2" xfId="1" applyFill="1" applyBorder="1" applyAlignment="1" applyProtection="1">
      <alignment horizontal="left" vertical="center"/>
      <protection locked="0"/>
    </xf>
    <xf numFmtId="14" fontId="3" fillId="3" borderId="20" xfId="0" applyNumberFormat="1" applyFont="1" applyFill="1" applyBorder="1" applyAlignment="1" applyProtection="1">
      <alignment horizontal="left" vertical="top"/>
      <protection locked="0" hidden="1"/>
    </xf>
    <xf numFmtId="0" fontId="9" fillId="3" borderId="7" xfId="0" applyFont="1" applyFill="1" applyBorder="1" applyAlignment="1" applyProtection="1">
      <alignment horizontal="left" vertical="top"/>
      <protection hidden="1"/>
    </xf>
    <xf numFmtId="0" fontId="13" fillId="7" borderId="9" xfId="0" applyFont="1" applyFill="1" applyBorder="1" applyAlignment="1" applyProtection="1">
      <alignment vertical="top"/>
      <protection hidden="1"/>
    </xf>
    <xf numFmtId="165" fontId="3" fillId="8" borderId="9" xfId="0" applyNumberFormat="1" applyFont="1" applyFill="1" applyBorder="1" applyAlignment="1" applyProtection="1">
      <alignment horizontal="left" vertical="top"/>
      <protection locked="0" hidden="1"/>
    </xf>
    <xf numFmtId="0" fontId="19" fillId="0" borderId="21" xfId="0" applyFont="1" applyBorder="1" applyAlignment="1" applyProtection="1">
      <alignment horizontal="center" vertical="center"/>
      <protection hidden="1"/>
    </xf>
    <xf numFmtId="14" fontId="19" fillId="0" borderId="21" xfId="0" applyNumberFormat="1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vertical="top"/>
      <protection hidden="1"/>
    </xf>
    <xf numFmtId="0" fontId="19" fillId="0" borderId="21" xfId="0" applyFont="1" applyBorder="1" applyAlignment="1">
      <alignment horizontal="center" vertical="center"/>
    </xf>
    <xf numFmtId="49" fontId="19" fillId="0" borderId="21" xfId="0" applyNumberFormat="1" applyFont="1" applyBorder="1" applyAlignment="1" applyProtection="1">
      <alignment horizontal="center" vertical="center"/>
      <protection hidden="1"/>
    </xf>
    <xf numFmtId="0" fontId="19" fillId="0" borderId="22" xfId="0" applyFont="1" applyBorder="1" applyAlignment="1" applyProtection="1">
      <alignment horizontal="centerContinuous" vertical="center"/>
      <protection hidden="1"/>
    </xf>
    <xf numFmtId="0" fontId="19" fillId="0" borderId="23" xfId="0" applyFont="1" applyBorder="1" applyAlignment="1" applyProtection="1">
      <alignment horizontal="centerContinuous" vertical="center"/>
      <protection hidden="1"/>
    </xf>
    <xf numFmtId="0" fontId="13" fillId="0" borderId="24" xfId="0" applyNumberFormat="1" applyFont="1" applyBorder="1" applyAlignment="1" applyProtection="1">
      <alignment horizontal="center" vertical="center" wrapText="1"/>
      <protection hidden="1"/>
    </xf>
    <xf numFmtId="49" fontId="13" fillId="0" borderId="24" xfId="0" applyNumberFormat="1" applyFont="1" applyBorder="1" applyAlignment="1" applyProtection="1">
      <alignment horizontal="center" vertical="center" wrapText="1"/>
      <protection hidden="1"/>
    </xf>
    <xf numFmtId="0" fontId="13" fillId="5" borderId="24" xfId="0" applyNumberFormat="1" applyFont="1" applyFill="1" applyBorder="1" applyAlignment="1" applyProtection="1">
      <alignment horizontal="center" vertical="center" wrapText="1"/>
      <protection hidden="1"/>
    </xf>
    <xf numFmtId="14" fontId="13" fillId="0" borderId="24" xfId="0" applyNumberFormat="1" applyFont="1" applyBorder="1" applyAlignment="1" applyProtection="1">
      <alignment horizontal="center" vertical="center" wrapText="1"/>
      <protection hidden="1"/>
    </xf>
    <xf numFmtId="0" fontId="13" fillId="5" borderId="24" xfId="0" applyFont="1" applyFill="1" applyBorder="1" applyAlignment="1" applyProtection="1">
      <alignment horizontal="center" vertical="center" wrapText="1"/>
      <protection hidden="1"/>
    </xf>
    <xf numFmtId="0" fontId="13" fillId="0" borderId="24" xfId="0" applyFont="1" applyBorder="1" applyAlignment="1" applyProtection="1">
      <alignment horizontal="center" vertical="center" wrapText="1"/>
      <protection hidden="1"/>
    </xf>
    <xf numFmtId="49" fontId="13" fillId="5" borderId="24" xfId="0" applyNumberFormat="1" applyFont="1" applyFill="1" applyBorder="1" applyAlignment="1" applyProtection="1">
      <alignment horizontal="center" vertical="center" wrapText="1"/>
      <protection hidden="1"/>
    </xf>
    <xf numFmtId="49" fontId="13" fillId="0" borderId="25" xfId="0" applyNumberFormat="1" applyFont="1" applyBorder="1" applyAlignment="1" applyProtection="1">
      <alignment horizontal="center" vertical="center" wrapText="1"/>
      <protection hidden="1"/>
    </xf>
    <xf numFmtId="0" fontId="16" fillId="0" borderId="0" xfId="0" applyFont="1" applyFill="1" applyAlignment="1" applyProtection="1">
      <alignment horizontal="center"/>
      <protection hidden="1"/>
    </xf>
    <xf numFmtId="0" fontId="13" fillId="0" borderId="25" xfId="0" applyNumberFormat="1" applyFont="1" applyBorder="1" applyAlignment="1" applyProtection="1">
      <alignment horizontal="center" vertical="center" wrapText="1"/>
      <protection hidden="1"/>
    </xf>
    <xf numFmtId="165" fontId="3" fillId="0" borderId="0" xfId="0" applyNumberFormat="1" applyFont="1" applyAlignment="1" applyProtection="1">
      <alignment horizontal="left" vertical="center"/>
      <protection locked="0" hidden="1"/>
    </xf>
    <xf numFmtId="1" fontId="13" fillId="0" borderId="26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21" fillId="0" borderId="0" xfId="0" applyFont="1" applyAlignment="1" applyProtection="1">
      <alignment horizontal="left" vertical="center"/>
      <protection locked="0"/>
    </xf>
    <xf numFmtId="0" fontId="12" fillId="0" borderId="0" xfId="0" applyFont="1" applyAlignment="1" applyProtection="1">
      <alignment vertical="center"/>
      <protection hidden="1"/>
    </xf>
    <xf numFmtId="0" fontId="12" fillId="0" borderId="4" xfId="0" applyFont="1" applyBorder="1" applyAlignment="1" applyProtection="1">
      <alignment horizontal="left" vertical="center"/>
      <protection hidden="1"/>
    </xf>
    <xf numFmtId="0" fontId="22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23" fillId="0" borderId="0" xfId="0" applyFont="1"/>
    <xf numFmtId="0" fontId="25" fillId="0" borderId="0" xfId="0" applyFont="1"/>
    <xf numFmtId="14" fontId="3" fillId="8" borderId="2" xfId="0" applyNumberFormat="1" applyFont="1" applyFill="1" applyBorder="1" applyAlignment="1" applyProtection="1">
      <alignment horizontal="left" vertical="top"/>
      <protection locked="0" hidden="1"/>
    </xf>
    <xf numFmtId="0" fontId="26" fillId="0" borderId="0" xfId="0" applyFont="1"/>
    <xf numFmtId="49" fontId="5" fillId="3" borderId="2" xfId="1" applyNumberFormat="1" applyFill="1" applyBorder="1" applyAlignment="1" applyProtection="1">
      <alignment horizontal="left" vertical="top"/>
      <protection locked="0" hidden="1"/>
    </xf>
    <xf numFmtId="0" fontId="0" fillId="0" borderId="0" xfId="0" applyAlignment="1">
      <alignment horizontal="left"/>
    </xf>
    <xf numFmtId="0" fontId="2" fillId="9" borderId="0" xfId="0" applyFont="1" applyFill="1" applyBorder="1" applyAlignment="1" applyProtection="1">
      <alignment horizontal="left" vertical="top" wrapText="1"/>
      <protection hidden="1"/>
    </xf>
    <xf numFmtId="0" fontId="0" fillId="0" borderId="30" xfId="0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0" xfId="0" applyFill="1" applyBorder="1" applyAlignment="1">
      <alignment horizontal="left" vertical="top"/>
    </xf>
    <xf numFmtId="0" fontId="0" fillId="0" borderId="31" xfId="0" applyBorder="1" applyAlignment="1">
      <alignment horizontal="left"/>
    </xf>
    <xf numFmtId="49" fontId="0" fillId="0" borderId="30" xfId="0" applyNumberFormat="1" applyFill="1" applyBorder="1" applyAlignment="1">
      <alignment horizontal="left"/>
    </xf>
    <xf numFmtId="0" fontId="0" fillId="0" borderId="32" xfId="0" applyBorder="1" applyAlignment="1">
      <alignment horizontal="left"/>
    </xf>
    <xf numFmtId="49" fontId="0" fillId="0" borderId="0" xfId="0" applyNumberFormat="1" applyAlignment="1">
      <alignment wrapText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28" xfId="0" applyFont="1" applyBorder="1" applyAlignment="1" applyProtection="1">
      <alignment horizontal="center" vertical="center"/>
      <protection hidden="1"/>
    </xf>
    <xf numFmtId="0" fontId="3" fillId="7" borderId="17" xfId="0" applyFont="1" applyFill="1" applyBorder="1" applyAlignment="1" applyProtection="1">
      <alignment horizontal="left" vertical="top" shrinkToFit="1"/>
      <protection locked="0" hidden="1"/>
    </xf>
    <xf numFmtId="0" fontId="3" fillId="7" borderId="18" xfId="0" applyFont="1" applyFill="1" applyBorder="1" applyAlignment="1" applyProtection="1">
      <alignment horizontal="left" vertical="top" shrinkToFit="1"/>
      <protection locked="0" hidden="1"/>
    </xf>
    <xf numFmtId="0" fontId="3" fillId="4" borderId="0" xfId="0" applyFont="1" applyFill="1" applyBorder="1" applyAlignment="1" applyProtection="1">
      <alignment horizontal="left" vertical="top" wrapText="1"/>
      <protection locked="0" hidden="1"/>
    </xf>
    <xf numFmtId="0" fontId="17" fillId="0" borderId="16" xfId="0" applyFont="1" applyBorder="1" applyAlignment="1" applyProtection="1">
      <alignment horizontal="center"/>
      <protection hidden="1"/>
    </xf>
    <xf numFmtId="0" fontId="17" fillId="0" borderId="0" xfId="0" applyFont="1" applyBorder="1" applyAlignment="1" applyProtection="1">
      <alignment horizontal="center"/>
      <protection hidden="1"/>
    </xf>
    <xf numFmtId="1" fontId="3" fillId="3" borderId="0" xfId="0" applyNumberFormat="1" applyFont="1" applyFill="1" applyAlignment="1">
      <alignment horizontal="left" vertical="top"/>
    </xf>
  </cellXfs>
  <cellStyles count="2">
    <cellStyle name="Гиперссылка" xfId="1" builtinId="8"/>
    <cellStyle name="Обычный" xfId="0" builtinId="0"/>
  </cellStyles>
  <dxfs count="156">
    <dxf>
      <numFmt numFmtId="30" formatCode="@"/>
      <alignment horizontal="general" vertical="bottom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Tahoma"/>
        <family val="2"/>
        <charset val="204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center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alignment horizontal="center"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dashDot">
          <color theme="0" tint="-0.499984740745262"/>
        </left>
        <right/>
        <top/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65" formatCode="\+0&quot; (&quot;000&quot;) &quot;000\-00\-00"/>
      <alignment horizontal="left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" formatCode="0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 style="dashDot">
          <color theme="0" tint="-0.499984740745262"/>
        </right>
        <top/>
        <bottom/>
        <vertical/>
        <horizontal/>
      </border>
      <protection locked="0" hidden="1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 style="dashDot">
          <color theme="0" tint="-0.499984740745262"/>
        </right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9" formatCode="dd/mm/yyyy"/>
      <alignment horizontal="left" vertical="center" textRotation="0" wrapText="1" indent="0" justifyLastLine="0" shrinkToFit="0" readingOrder="0"/>
      <protection locked="0" hidden="1"/>
    </dxf>
    <dxf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30" formatCode="@"/>
      <alignment horizontal="left" vertical="center" textRotation="0" wrapText="1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numFmt numFmtId="1" formatCode="0"/>
      <alignment horizontal="left" vertical="center" textRotation="0" wrapText="0" indent="0" justifyLastLine="0" shrinkToFit="0" readingOrder="0"/>
      <protection locked="0" hidden="1"/>
    </dxf>
    <dxf>
      <alignment horizontal="lef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charset val="204"/>
        <scheme val="none"/>
      </font>
      <alignment horizontal="left" vertical="center" textRotation="0" indent="0" justifyLastLine="0" shrinkToFit="0" readingOrder="0"/>
      <protection locked="0" hidden="1"/>
    </dxf>
    <dxf>
      <border>
        <bottom style="thin">
          <color theme="0" tint="-0.499984740745262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rial Narrow"/>
        <family val="2"/>
        <charset val="204"/>
        <scheme val="none"/>
      </font>
      <alignment horizontal="center" vertical="center" textRotation="0" wrapText="1" indent="0" justifyLastLine="0" shrinkToFit="0" readingOrder="0"/>
      <protection locked="1" hidden="1"/>
    </dxf>
  </dxfs>
  <tableStyles count="0" defaultTableStyle="TableStyleMedium2" defaultPivotStyle="PivotStyleLight16"/>
  <colors>
    <mruColors>
      <color rgb="FFFFF2CC"/>
      <color rgb="FF5B9BD5"/>
      <color rgb="FF9C0006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C$25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sv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svg"/><Relationship Id="rId13" Type="http://schemas.openxmlformats.org/officeDocument/2006/relationships/image" Target="../media/image3.png"/><Relationship Id="rId18" Type="http://schemas.openxmlformats.org/officeDocument/2006/relationships/image" Target="../media/image30.svg"/><Relationship Id="rId3" Type="http://schemas.openxmlformats.org/officeDocument/2006/relationships/image" Target="../media/image18.png"/><Relationship Id="rId7" Type="http://schemas.openxmlformats.org/officeDocument/2006/relationships/image" Target="../media/image9.png"/><Relationship Id="rId12" Type="http://schemas.openxmlformats.org/officeDocument/2006/relationships/image" Target="../media/image25.svg"/><Relationship Id="rId17" Type="http://schemas.openxmlformats.org/officeDocument/2006/relationships/image" Target="../media/image29.svg"/><Relationship Id="rId2" Type="http://schemas.openxmlformats.org/officeDocument/2006/relationships/image" Target="../media/image17.svg"/><Relationship Id="rId16" Type="http://schemas.openxmlformats.org/officeDocument/2006/relationships/image" Target="../media/image28.png"/><Relationship Id="rId20" Type="http://schemas.openxmlformats.org/officeDocument/2006/relationships/image" Target="../media/image32.svg"/><Relationship Id="rId1" Type="http://schemas.openxmlformats.org/officeDocument/2006/relationships/image" Target="../media/image16.png"/><Relationship Id="rId6" Type="http://schemas.openxmlformats.org/officeDocument/2006/relationships/image" Target="../media/image21.svg"/><Relationship Id="rId11" Type="http://schemas.openxmlformats.org/officeDocument/2006/relationships/image" Target="../media/image24.png"/><Relationship Id="rId5" Type="http://schemas.openxmlformats.org/officeDocument/2006/relationships/image" Target="../media/image20.png"/><Relationship Id="rId15" Type="http://schemas.openxmlformats.org/officeDocument/2006/relationships/image" Target="../media/image27.svg"/><Relationship Id="rId10" Type="http://schemas.openxmlformats.org/officeDocument/2006/relationships/image" Target="../media/image23.svg"/><Relationship Id="rId19" Type="http://schemas.openxmlformats.org/officeDocument/2006/relationships/image" Target="../media/image31.png"/><Relationship Id="rId4" Type="http://schemas.openxmlformats.org/officeDocument/2006/relationships/image" Target="../media/image19.svg"/><Relationship Id="rId9" Type="http://schemas.openxmlformats.org/officeDocument/2006/relationships/image" Target="../media/image22.png"/><Relationship Id="rId14" Type="http://schemas.openxmlformats.org/officeDocument/2006/relationships/image" Target="../media/image26.sv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0</xdr:row>
      <xdr:rowOff>28575</xdr:rowOff>
    </xdr:from>
    <xdr:to>
      <xdr:col>9</xdr:col>
      <xdr:colOff>600075</xdr:colOff>
      <xdr:row>0</xdr:row>
      <xdr:rowOff>424575</xdr:rowOff>
    </xdr:to>
    <xdr:sp macro="[0]!ФОчиститьСтрочку" textlink="">
      <xdr:nvSpPr>
        <xdr:cNvPr id="15" name="Прямоугольник: скругленные углы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934075" y="28575"/>
          <a:ext cx="1114425" cy="396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b"/>
        <a:lstStyle/>
        <a:p>
          <a:pPr algn="r"/>
          <a:r>
            <a:rPr lang="ru-RU" sz="900">
              <a:latin typeface="Arial Narrow" panose="020B0606020202030204" pitchFamily="34" charset="0"/>
            </a:rPr>
            <a:t>очистить</a:t>
          </a:r>
          <a:br>
            <a:rPr lang="ru-RU" sz="900">
              <a:latin typeface="Arial Narrow" panose="020B0606020202030204" pitchFamily="34" charset="0"/>
            </a:rPr>
          </a:br>
          <a:r>
            <a:rPr lang="ru-RU" sz="900">
              <a:latin typeface="Arial Narrow" panose="020B0606020202030204" pitchFamily="34" charset="0"/>
            </a:rPr>
            <a:t>строчку</a:t>
          </a:r>
        </a:p>
      </xdr:txBody>
    </xdr:sp>
    <xdr:clientData/>
  </xdr:twoCellAnchor>
  <xdr:oneCellAnchor>
    <xdr:from>
      <xdr:col>28</xdr:col>
      <xdr:colOff>1000125</xdr:colOff>
      <xdr:row>0</xdr:row>
      <xdr:rowOff>28575</xdr:rowOff>
    </xdr:from>
    <xdr:ext cx="523875" cy="438150"/>
    <xdr:pic macro="[0]!Фскролл">
      <xdr:nvPicPr>
        <xdr:cNvPr id="6" name="Рисунок 5" descr="Шевроны со сплошной заливкой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9852600" y="28575"/>
          <a:ext cx="523875" cy="438150"/>
        </a:xfrm>
        <a:prstGeom prst="rect">
          <a:avLst/>
        </a:prstGeom>
      </xdr:spPr>
    </xdr:pic>
    <xdr:clientData/>
  </xdr:oneCellAnchor>
  <xdr:twoCellAnchor>
    <xdr:from>
      <xdr:col>31</xdr:col>
      <xdr:colOff>0</xdr:colOff>
      <xdr:row>2</xdr:row>
      <xdr:rowOff>0</xdr:rowOff>
    </xdr:from>
    <xdr:to>
      <xdr:col>31</xdr:col>
      <xdr:colOff>216016</xdr:colOff>
      <xdr:row>2</xdr:row>
      <xdr:rowOff>212432</xdr:rowOff>
    </xdr:to>
    <xdr:pic>
      <xdr:nvPicPr>
        <xdr:cNvPr id="5" name="Рисунок 4" descr="Блокировка контур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366700" y="628650"/>
          <a:ext cx="216016" cy="212432"/>
        </a:xfrm>
        <a:prstGeom prst="rect">
          <a:avLst/>
        </a:prstGeom>
      </xdr:spPr>
    </xdr:pic>
    <xdr:clientData/>
  </xdr:twoCellAnchor>
  <xdr:oneCellAnchor>
    <xdr:from>
      <xdr:col>8</xdr:col>
      <xdr:colOff>657226</xdr:colOff>
      <xdr:row>0</xdr:row>
      <xdr:rowOff>47625</xdr:rowOff>
    </xdr:from>
    <xdr:ext cx="295274" cy="333375"/>
    <xdr:pic macro="[0]!ФОчиститьСтрочку"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19776" y="47625"/>
          <a:ext cx="295274" cy="333375"/>
        </a:xfrm>
        <a:prstGeom prst="rect">
          <a:avLst/>
        </a:prstGeom>
      </xdr:spPr>
    </xdr:pic>
    <xdr:clientData/>
  </xdr:oneCellAnchor>
  <xdr:twoCellAnchor>
    <xdr:from>
      <xdr:col>32</xdr:col>
      <xdr:colOff>0</xdr:colOff>
      <xdr:row>2</xdr:row>
      <xdr:rowOff>0</xdr:rowOff>
    </xdr:from>
    <xdr:to>
      <xdr:col>32</xdr:col>
      <xdr:colOff>216016</xdr:colOff>
      <xdr:row>2</xdr:row>
      <xdr:rowOff>212432</xdr:rowOff>
    </xdr:to>
    <xdr:pic>
      <xdr:nvPicPr>
        <xdr:cNvPr id="7" name="Рисунок 6" descr="Блокировка контур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9595425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33</xdr:col>
      <xdr:colOff>0</xdr:colOff>
      <xdr:row>2</xdr:row>
      <xdr:rowOff>0</xdr:rowOff>
    </xdr:from>
    <xdr:to>
      <xdr:col>33</xdr:col>
      <xdr:colOff>216016</xdr:colOff>
      <xdr:row>2</xdr:row>
      <xdr:rowOff>212432</xdr:rowOff>
    </xdr:to>
    <xdr:pic>
      <xdr:nvPicPr>
        <xdr:cNvPr id="9" name="Рисунок 8" descr="Блокировка контур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0700325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34</xdr:col>
      <xdr:colOff>0</xdr:colOff>
      <xdr:row>2</xdr:row>
      <xdr:rowOff>0</xdr:rowOff>
    </xdr:from>
    <xdr:to>
      <xdr:col>34</xdr:col>
      <xdr:colOff>216016</xdr:colOff>
      <xdr:row>2</xdr:row>
      <xdr:rowOff>212432</xdr:rowOff>
    </xdr:to>
    <xdr:pic>
      <xdr:nvPicPr>
        <xdr:cNvPr id="10" name="Рисунок 9" descr="Блокировка контур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2405300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30</xdr:col>
      <xdr:colOff>0</xdr:colOff>
      <xdr:row>2</xdr:row>
      <xdr:rowOff>0</xdr:rowOff>
    </xdr:from>
    <xdr:to>
      <xdr:col>30</xdr:col>
      <xdr:colOff>216016</xdr:colOff>
      <xdr:row>2</xdr:row>
      <xdr:rowOff>212432</xdr:rowOff>
    </xdr:to>
    <xdr:pic>
      <xdr:nvPicPr>
        <xdr:cNvPr id="11" name="Рисунок 10" descr="Блокировка контур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7185600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29</xdr:col>
      <xdr:colOff>1590674</xdr:colOff>
      <xdr:row>0</xdr:row>
      <xdr:rowOff>38100</xdr:rowOff>
    </xdr:from>
    <xdr:to>
      <xdr:col>29</xdr:col>
      <xdr:colOff>2778674</xdr:colOff>
      <xdr:row>0</xdr:row>
      <xdr:rowOff>434100</xdr:rowOff>
    </xdr:to>
    <xdr:sp macro="[0]!фАдрес_ФГИС" textlink="">
      <xdr:nvSpPr>
        <xdr:cNvPr id="18" name="Прямоугольник: скругленные углы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1338499" y="38100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9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заполнить</a:t>
          </a:r>
          <a:br>
            <a:rPr lang="ru-RU" sz="9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</a:br>
          <a:r>
            <a:rPr lang="ru-RU" sz="9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адрес для ФГИС</a:t>
          </a:r>
          <a:endParaRPr lang="ru-RU" sz="900">
            <a:effectLst/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29</xdr:col>
      <xdr:colOff>1619249</xdr:colOff>
      <xdr:row>0</xdr:row>
      <xdr:rowOff>66675</xdr:rowOff>
    </xdr:from>
    <xdr:to>
      <xdr:col>29</xdr:col>
      <xdr:colOff>1962149</xdr:colOff>
      <xdr:row>0</xdr:row>
      <xdr:rowOff>409575</xdr:rowOff>
    </xdr:to>
    <xdr:pic macro="[0]!фАдрес_ФГИС">
      <xdr:nvPicPr>
        <xdr:cNvPr id="19" name="Рисунок 18" descr="Архитектура со сплошной заливкой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1367074" y="66675"/>
          <a:ext cx="342900" cy="342900"/>
        </a:xfrm>
        <a:prstGeom prst="rect">
          <a:avLst/>
        </a:prstGeom>
      </xdr:spPr>
    </xdr:pic>
    <xdr:clientData/>
  </xdr:twoCellAnchor>
  <xdr:twoCellAnchor>
    <xdr:from>
      <xdr:col>6</xdr:col>
      <xdr:colOff>57151</xdr:colOff>
      <xdr:row>0</xdr:row>
      <xdr:rowOff>28575</xdr:rowOff>
    </xdr:from>
    <xdr:to>
      <xdr:col>6</xdr:col>
      <xdr:colOff>1104900</xdr:colOff>
      <xdr:row>0</xdr:row>
      <xdr:rowOff>424575</xdr:rowOff>
    </xdr:to>
    <xdr:sp macro="[0]!ФзаполнитьВниз" textlink="">
      <xdr:nvSpPr>
        <xdr:cNvPr id="16" name="Прямоугольник: скругленные углы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943226" y="28575"/>
          <a:ext cx="1047749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>
              <a:latin typeface="Arial Narrow" panose="020B0606020202030204" pitchFamily="34" charset="0"/>
            </a:rPr>
            <a:t>заполнить</a:t>
          </a:r>
          <a:br>
            <a:rPr lang="en-US" sz="900">
              <a:latin typeface="Arial Narrow" panose="020B0606020202030204" pitchFamily="34" charset="0"/>
            </a:rPr>
          </a:br>
          <a:r>
            <a:rPr lang="ru-RU" sz="900">
              <a:latin typeface="Arial Narrow" panose="020B0606020202030204" pitchFamily="34" charset="0"/>
            </a:rPr>
            <a:t>вниз</a:t>
          </a:r>
        </a:p>
      </xdr:txBody>
    </xdr:sp>
    <xdr:clientData/>
  </xdr:twoCellAnchor>
  <xdr:twoCellAnchor>
    <xdr:from>
      <xdr:col>29</xdr:col>
      <xdr:colOff>180975</xdr:colOff>
      <xdr:row>0</xdr:row>
      <xdr:rowOff>28575</xdr:rowOff>
    </xdr:from>
    <xdr:to>
      <xdr:col>29</xdr:col>
      <xdr:colOff>1368975</xdr:colOff>
      <xdr:row>0</xdr:row>
      <xdr:rowOff>424575</xdr:rowOff>
    </xdr:to>
    <xdr:sp macro="[0]!Фзаполнить_орг_и_адрес" textlink="">
      <xdr:nvSpPr>
        <xdr:cNvPr id="20" name="Прямоугольник: скругленные углы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9928800" y="28575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9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взять адрес</a:t>
          </a:r>
          <a:br>
            <a:rPr lang="ru-RU" sz="9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</a:br>
          <a:r>
            <a:rPr lang="ru-RU" sz="9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из ИНН</a:t>
          </a:r>
          <a:endParaRPr lang="ru-RU" sz="900">
            <a:effectLst/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29</xdr:col>
      <xdr:colOff>314325</xdr:colOff>
      <xdr:row>0</xdr:row>
      <xdr:rowOff>66675</xdr:rowOff>
    </xdr:from>
    <xdr:to>
      <xdr:col>29</xdr:col>
      <xdr:colOff>647700</xdr:colOff>
      <xdr:row>0</xdr:row>
      <xdr:rowOff>400050</xdr:rowOff>
    </xdr:to>
    <xdr:pic macro="[0]!Фзаполнить_орг_и_адрес">
      <xdr:nvPicPr>
        <xdr:cNvPr id="12" name="Рисунок 11" descr="Пейзаж с маяком со сплошной заливкой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40062150" y="6667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0</xdr:row>
      <xdr:rowOff>76200</xdr:rowOff>
    </xdr:from>
    <xdr:to>
      <xdr:col>6</xdr:col>
      <xdr:colOff>428625</xdr:colOff>
      <xdr:row>0</xdr:row>
      <xdr:rowOff>390525</xdr:rowOff>
    </xdr:to>
    <xdr:pic macro="[0]!ФзаполнитьВниз">
      <xdr:nvPicPr>
        <xdr:cNvPr id="3" name="Рисунок 2" descr="Стрелка вниз со сплошной заливкой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3190875" y="76200"/>
          <a:ext cx="342900" cy="314325"/>
        </a:xfrm>
        <a:prstGeom prst="rect">
          <a:avLst/>
        </a:prstGeom>
      </xdr:spPr>
    </xdr:pic>
    <xdr:clientData/>
  </xdr:twoCellAnchor>
  <xdr:twoCellAnchor>
    <xdr:from>
      <xdr:col>4</xdr:col>
      <xdr:colOff>685799</xdr:colOff>
      <xdr:row>0</xdr:row>
      <xdr:rowOff>28575</xdr:rowOff>
    </xdr:from>
    <xdr:to>
      <xdr:col>5</xdr:col>
      <xdr:colOff>590548</xdr:colOff>
      <xdr:row>0</xdr:row>
      <xdr:rowOff>424575</xdr:rowOff>
    </xdr:to>
    <xdr:sp macro="[0]!ФфаилНаОтправку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5924" y="28575"/>
          <a:ext cx="1257299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r>
            <a:rPr lang="ru-RU" sz="900">
              <a:latin typeface="Arial Narrow" panose="020B0606020202030204" pitchFamily="34" charset="0"/>
            </a:rPr>
            <a:t>создать</a:t>
          </a:r>
          <a:r>
            <a:rPr lang="ru-RU" sz="900" baseline="0">
              <a:latin typeface="Arial Narrow" panose="020B0606020202030204" pitchFamily="34" charset="0"/>
            </a:rPr>
            <a:t> файл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для отправки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4</xdr:col>
      <xdr:colOff>771525</xdr:colOff>
      <xdr:row>0</xdr:row>
      <xdr:rowOff>85725</xdr:rowOff>
    </xdr:from>
    <xdr:to>
      <xdr:col>4</xdr:col>
      <xdr:colOff>1085850</xdr:colOff>
      <xdr:row>0</xdr:row>
      <xdr:rowOff>400050</xdr:rowOff>
    </xdr:to>
    <xdr:pic macro="[0]!ФфаилНаОтправку">
      <xdr:nvPicPr>
        <xdr:cNvPr id="13" name="Рисунок 12" descr="Значок &quot;Галочка1&quot; со сплошной заливкой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771650" y="85725"/>
          <a:ext cx="314325" cy="314325"/>
        </a:xfrm>
        <a:prstGeom prst="rect">
          <a:avLst/>
        </a:prstGeom>
      </xdr:spPr>
    </xdr:pic>
    <xdr:clientData/>
  </xdr:twoCellAnchor>
  <xdr:twoCellAnchor>
    <xdr:from>
      <xdr:col>35</xdr:col>
      <xdr:colOff>0</xdr:colOff>
      <xdr:row>2</xdr:row>
      <xdr:rowOff>0</xdr:rowOff>
    </xdr:from>
    <xdr:to>
      <xdr:col>35</xdr:col>
      <xdr:colOff>216016</xdr:colOff>
      <xdr:row>2</xdr:row>
      <xdr:rowOff>212432</xdr:rowOff>
    </xdr:to>
    <xdr:pic>
      <xdr:nvPicPr>
        <xdr:cNvPr id="24" name="Рисунок 23" descr="Блокировка контур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42595800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31</xdr:col>
      <xdr:colOff>0</xdr:colOff>
      <xdr:row>2</xdr:row>
      <xdr:rowOff>0</xdr:rowOff>
    </xdr:from>
    <xdr:to>
      <xdr:col>31</xdr:col>
      <xdr:colOff>216016</xdr:colOff>
      <xdr:row>2</xdr:row>
      <xdr:rowOff>212432</xdr:rowOff>
    </xdr:to>
    <xdr:pic>
      <xdr:nvPicPr>
        <xdr:cNvPr id="21" name="Рисунок 20" descr="Блокировка контур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6377225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32</xdr:col>
      <xdr:colOff>0</xdr:colOff>
      <xdr:row>2</xdr:row>
      <xdr:rowOff>0</xdr:rowOff>
    </xdr:from>
    <xdr:to>
      <xdr:col>32</xdr:col>
      <xdr:colOff>216016</xdr:colOff>
      <xdr:row>2</xdr:row>
      <xdr:rowOff>212432</xdr:rowOff>
    </xdr:to>
    <xdr:pic>
      <xdr:nvPicPr>
        <xdr:cNvPr id="22" name="Рисунок 21" descr="Блокировка контур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7282100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33</xdr:col>
      <xdr:colOff>0</xdr:colOff>
      <xdr:row>2</xdr:row>
      <xdr:rowOff>0</xdr:rowOff>
    </xdr:from>
    <xdr:to>
      <xdr:col>33</xdr:col>
      <xdr:colOff>216016</xdr:colOff>
      <xdr:row>2</xdr:row>
      <xdr:rowOff>212432</xdr:rowOff>
    </xdr:to>
    <xdr:pic>
      <xdr:nvPicPr>
        <xdr:cNvPr id="23" name="Рисунок 22" descr="Блокировка контур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8577500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34</xdr:col>
      <xdr:colOff>0</xdr:colOff>
      <xdr:row>2</xdr:row>
      <xdr:rowOff>0</xdr:rowOff>
    </xdr:from>
    <xdr:to>
      <xdr:col>34</xdr:col>
      <xdr:colOff>216016</xdr:colOff>
      <xdr:row>2</xdr:row>
      <xdr:rowOff>212432</xdr:rowOff>
    </xdr:to>
    <xdr:pic>
      <xdr:nvPicPr>
        <xdr:cNvPr id="25" name="Рисунок 24" descr="Блокировка контур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0168175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30</xdr:col>
      <xdr:colOff>0</xdr:colOff>
      <xdr:row>2</xdr:row>
      <xdr:rowOff>0</xdr:rowOff>
    </xdr:from>
    <xdr:to>
      <xdr:col>30</xdr:col>
      <xdr:colOff>216016</xdr:colOff>
      <xdr:row>2</xdr:row>
      <xdr:rowOff>212432</xdr:rowOff>
    </xdr:to>
    <xdr:pic>
      <xdr:nvPicPr>
        <xdr:cNvPr id="26" name="Рисунок 25" descr="Блокировка контур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5148500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35</xdr:col>
      <xdr:colOff>0</xdr:colOff>
      <xdr:row>2</xdr:row>
      <xdr:rowOff>0</xdr:rowOff>
    </xdr:from>
    <xdr:to>
      <xdr:col>35</xdr:col>
      <xdr:colOff>216016</xdr:colOff>
      <xdr:row>2</xdr:row>
      <xdr:rowOff>212432</xdr:rowOff>
    </xdr:to>
    <xdr:pic>
      <xdr:nvPicPr>
        <xdr:cNvPr id="27" name="Рисунок 26" descr="Блокировка контур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51254025" y="628650"/>
          <a:ext cx="216016" cy="212432"/>
        </a:xfrm>
        <a:prstGeom prst="rect">
          <a:avLst/>
        </a:prstGeom>
      </xdr:spPr>
    </xdr:pic>
    <xdr:clientData/>
  </xdr:twoCellAnchor>
  <xdr:twoCellAnchor>
    <xdr:from>
      <xdr:col>7</xdr:col>
      <xdr:colOff>209550</xdr:colOff>
      <xdr:row>0</xdr:row>
      <xdr:rowOff>38100</xdr:rowOff>
    </xdr:from>
    <xdr:to>
      <xdr:col>8</xdr:col>
      <xdr:colOff>180974</xdr:colOff>
      <xdr:row>0</xdr:row>
      <xdr:rowOff>434100</xdr:rowOff>
    </xdr:to>
    <xdr:sp macro="[0]!ПрПример" textlink="">
      <xdr:nvSpPr>
        <xdr:cNvPr id="28" name="Прямоугольник: скругленные углы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514850" y="38100"/>
          <a:ext cx="1047749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>
              <a:latin typeface="Arial Narrow" panose="020B0606020202030204" pitchFamily="34" charset="0"/>
            </a:rPr>
            <a:t>взять</a:t>
          </a:r>
          <a:r>
            <a:rPr lang="ru-RU" sz="900" baseline="0">
              <a:latin typeface="Arial Narrow" panose="020B0606020202030204" pitchFamily="34" charset="0"/>
            </a:rPr>
            <a:t> за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образец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2071008</xdr:colOff>
      <xdr:row>0</xdr:row>
      <xdr:rowOff>255388</xdr:rowOff>
    </xdr:from>
    <xdr:to>
      <xdr:col>7</xdr:col>
      <xdr:colOff>182433</xdr:colOff>
      <xdr:row>0</xdr:row>
      <xdr:rowOff>651388</xdr:rowOff>
    </xdr:to>
    <xdr:sp macro="[0]!ПрИзНастроек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80858" y="255388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 baseline="0">
              <a:latin typeface="Arial Narrow" panose="020B0606020202030204" pitchFamily="34" charset="0"/>
            </a:rPr>
            <a:t>дополнить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из настроек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8</xdr:col>
      <xdr:colOff>88992</xdr:colOff>
      <xdr:row>0</xdr:row>
      <xdr:rowOff>255388</xdr:rowOff>
    </xdr:from>
    <xdr:to>
      <xdr:col>8</xdr:col>
      <xdr:colOff>1276992</xdr:colOff>
      <xdr:row>0</xdr:row>
      <xdr:rowOff>651388</xdr:rowOff>
    </xdr:to>
    <xdr:sp macro="[0]!ПрИзПредПротокола" textlink="">
      <xdr:nvSpPr>
        <xdr:cNvPr id="8" name="Прямоугольник: скругленные углы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6004017" y="255388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 baseline="0">
              <a:latin typeface="Arial Narrow" panose="020B0606020202030204" pitchFamily="34" charset="0"/>
            </a:rPr>
            <a:t>заполнить из предыдущего 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10</xdr:col>
      <xdr:colOff>271872</xdr:colOff>
      <xdr:row>14</xdr:row>
      <xdr:rowOff>722113</xdr:rowOff>
    </xdr:from>
    <xdr:to>
      <xdr:col>11</xdr:col>
      <xdr:colOff>755022</xdr:colOff>
      <xdr:row>16</xdr:row>
      <xdr:rowOff>137038</xdr:rowOff>
    </xdr:to>
    <xdr:sp macro="[0]!ПрАдрес_Из_ИНН" textlink="">
      <xdr:nvSpPr>
        <xdr:cNvPr id="16" name="Прямоугольник: скругленные углы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615897" y="4608313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>
              <a:latin typeface="Arial Narrow" panose="020B0606020202030204" pitchFamily="34" charset="0"/>
            </a:rPr>
            <a:t>взять адрес</a:t>
          </a:r>
          <a:br>
            <a:rPr lang="ru-RU" sz="900">
              <a:latin typeface="Arial Narrow" panose="020B0606020202030204" pitchFamily="34" charset="0"/>
            </a:rPr>
          </a:br>
          <a:r>
            <a:rPr lang="ru-RU" sz="900">
              <a:latin typeface="Arial Narrow" panose="020B0606020202030204" pitchFamily="34" charset="0"/>
            </a:rPr>
            <a:t>из ИНН</a:t>
          </a:r>
        </a:p>
      </xdr:txBody>
    </xdr:sp>
    <xdr:clientData/>
  </xdr:twoCellAnchor>
  <xdr:twoCellAnchor>
    <xdr:from>
      <xdr:col>4</xdr:col>
      <xdr:colOff>38101</xdr:colOff>
      <xdr:row>0</xdr:row>
      <xdr:rowOff>255388</xdr:rowOff>
    </xdr:from>
    <xdr:to>
      <xdr:col>5</xdr:col>
      <xdr:colOff>978451</xdr:colOff>
      <xdr:row>0</xdr:row>
      <xdr:rowOff>651388</xdr:rowOff>
    </xdr:to>
    <xdr:sp macro="[0]!ПрОтправитьПр" textlink="">
      <xdr:nvSpPr>
        <xdr:cNvPr id="17" name="Прямоугольник: скругленные углы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285751" y="255388"/>
          <a:ext cx="1188000" cy="396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b"/>
        <a:lstStyle/>
        <a:p>
          <a:pPr algn="r"/>
          <a:r>
            <a:rPr lang="ru-RU" sz="900" b="0" baseline="0">
              <a:latin typeface="Arial Narrow" panose="020B0606020202030204" pitchFamily="34" charset="0"/>
            </a:rPr>
            <a:t>отправить в</a:t>
          </a:r>
          <a:br>
            <a:rPr lang="ru-RU" sz="900" b="0" baseline="0">
              <a:latin typeface="Arial Narrow" panose="020B0606020202030204" pitchFamily="34" charset="0"/>
            </a:rPr>
          </a:br>
          <a:r>
            <a:rPr lang="ru-RU" sz="900" b="0" baseline="0">
              <a:latin typeface="Arial Narrow" panose="020B0606020202030204" pitchFamily="34" charset="0"/>
            </a:rPr>
            <a:t>табл. "в ФГИС"</a:t>
          </a:r>
          <a:endParaRPr lang="ru-RU" sz="900" b="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10</xdr:col>
      <xdr:colOff>271872</xdr:colOff>
      <xdr:row>19</xdr:row>
      <xdr:rowOff>17263</xdr:rowOff>
    </xdr:from>
    <xdr:to>
      <xdr:col>11</xdr:col>
      <xdr:colOff>755022</xdr:colOff>
      <xdr:row>21</xdr:row>
      <xdr:rowOff>13213</xdr:rowOff>
    </xdr:to>
    <xdr:sp macro="[0]!ПрАдресВПротокол" textlink="">
      <xdr:nvSpPr>
        <xdr:cNvPr id="9" name="Прямоугольник: скругленные углы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9653997" y="6065638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900">
              <a:latin typeface="Arial Narrow" panose="020B0606020202030204" pitchFamily="34" charset="0"/>
            </a:rPr>
            <a:t>заполнить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адрес для ФГИС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10</xdr:col>
      <xdr:colOff>221526</xdr:colOff>
      <xdr:row>2</xdr:row>
      <xdr:rowOff>26788</xdr:rowOff>
    </xdr:from>
    <xdr:to>
      <xdr:col>11</xdr:col>
      <xdr:colOff>704676</xdr:colOff>
      <xdr:row>3</xdr:row>
      <xdr:rowOff>184663</xdr:rowOff>
    </xdr:to>
    <xdr:sp macro="[0]!ПрКнопка_протокол_текущая_дата" textlink="">
      <xdr:nvSpPr>
        <xdr:cNvPr id="15" name="Прямоугольник: скругленные углы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603651" y="979288"/>
          <a:ext cx="1188000" cy="396000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>
              <a:latin typeface="Arial Narrow" panose="020B0606020202030204" pitchFamily="34" charset="0"/>
            </a:rPr>
            <a:t>текущая</a:t>
          </a:r>
          <a:r>
            <a:rPr lang="ru-RU" sz="900" baseline="0">
              <a:latin typeface="Arial Narrow" panose="020B0606020202030204" pitchFamily="34" charset="0"/>
            </a:rPr>
            <a:t> дата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в протокол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10</xdr:col>
      <xdr:colOff>271872</xdr:colOff>
      <xdr:row>0</xdr:row>
      <xdr:rowOff>260151</xdr:rowOff>
    </xdr:from>
    <xdr:to>
      <xdr:col>11</xdr:col>
      <xdr:colOff>755022</xdr:colOff>
      <xdr:row>0</xdr:row>
      <xdr:rowOff>656151</xdr:rowOff>
    </xdr:to>
    <xdr:sp macro="[0]!ПрОчиститьПротокол" textlink="">
      <xdr:nvSpPr>
        <xdr:cNvPr id="3" name="Прямоугольник: скругленные углы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653997" y="260151"/>
          <a:ext cx="1188000" cy="396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 baseline="0">
              <a:latin typeface="Arial Narrow" panose="020B0606020202030204" pitchFamily="34" charset="0"/>
            </a:rPr>
            <a:t>очистить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всё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6</xdr:col>
      <xdr:colOff>2162174</xdr:colOff>
      <xdr:row>0</xdr:row>
      <xdr:rowOff>257175</xdr:rowOff>
    </xdr:from>
    <xdr:to>
      <xdr:col>6</xdr:col>
      <xdr:colOff>2476499</xdr:colOff>
      <xdr:row>0</xdr:row>
      <xdr:rowOff>647700</xdr:rowOff>
    </xdr:to>
    <xdr:pic macro="[0]!ПрИзНастроек">
      <xdr:nvPicPr>
        <xdr:cNvPr id="14" name="Рисунок 13" descr="Таблица со сплошной заливкой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72024" y="257175"/>
          <a:ext cx="314325" cy="3905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0</xdr:row>
      <xdr:rowOff>285750</xdr:rowOff>
    </xdr:from>
    <xdr:to>
      <xdr:col>5</xdr:col>
      <xdr:colOff>133350</xdr:colOff>
      <xdr:row>0</xdr:row>
      <xdr:rowOff>638175</xdr:rowOff>
    </xdr:to>
    <xdr:pic macro="[0]!ПрОтправитьПр">
      <xdr:nvPicPr>
        <xdr:cNvPr id="26" name="Рисунок 25" descr="Контрольный список со сплошной заливкой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33375" y="28575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8</xdr:col>
      <xdr:colOff>152400</xdr:colOff>
      <xdr:row>0</xdr:row>
      <xdr:rowOff>276225</xdr:rowOff>
    </xdr:from>
    <xdr:to>
      <xdr:col>8</xdr:col>
      <xdr:colOff>504825</xdr:colOff>
      <xdr:row>0</xdr:row>
      <xdr:rowOff>628650</xdr:rowOff>
    </xdr:to>
    <xdr:pic macro="[0]!ПрИзПредПротокола">
      <xdr:nvPicPr>
        <xdr:cNvPr id="29" name="Рисунок 28" descr="Обновить со сплошной заливкой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067425" y="276225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10</xdr:col>
      <xdr:colOff>409575</xdr:colOff>
      <xdr:row>15</xdr:row>
      <xdr:rowOff>0</xdr:rowOff>
    </xdr:from>
    <xdr:to>
      <xdr:col>11</xdr:col>
      <xdr:colOff>38100</xdr:colOff>
      <xdr:row>16</xdr:row>
      <xdr:rowOff>123825</xdr:rowOff>
    </xdr:to>
    <xdr:pic macro="[0]!ПрАдрес_Из_ИНН">
      <xdr:nvPicPr>
        <xdr:cNvPr id="35" name="Рисунок 34" descr="Пейзаж с маяком со сплошной заливкой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9753600" y="465772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10</xdr:col>
      <xdr:colOff>261035</xdr:colOff>
      <xdr:row>2</xdr:row>
      <xdr:rowOff>9525</xdr:rowOff>
    </xdr:from>
    <xdr:to>
      <xdr:col>10</xdr:col>
      <xdr:colOff>670610</xdr:colOff>
      <xdr:row>3</xdr:row>
      <xdr:rowOff>180975</xdr:rowOff>
    </xdr:to>
    <xdr:pic macro="[0]!ПрКнопка_протокол_текущая_дата">
      <xdr:nvPicPr>
        <xdr:cNvPr id="37" name="Рисунок 36" descr="Перекидной календарь со сплошной заливкой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9643160" y="962025"/>
          <a:ext cx="409575" cy="409575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285750</xdr:colOff>
      <xdr:row>0</xdr:row>
      <xdr:rowOff>276225</xdr:rowOff>
    </xdr:from>
    <xdr:to>
      <xdr:col>10</xdr:col>
      <xdr:colOff>619125</xdr:colOff>
      <xdr:row>0</xdr:row>
      <xdr:rowOff>609600</xdr:rowOff>
    </xdr:to>
    <xdr:pic macro="[0]!ПрОчиститьПротокол">
      <xdr:nvPicPr>
        <xdr:cNvPr id="10" name="Рисунок 9" descr="Мусор со сплошной заливкой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9667875" y="276225"/>
          <a:ext cx="333375" cy="333375"/>
        </a:xfrm>
        <a:prstGeom prst="rect">
          <a:avLst/>
        </a:prstGeom>
      </xdr:spPr>
    </xdr:pic>
    <xdr:clientData/>
  </xdr:twoCellAnchor>
  <xdr:twoCellAnchor>
    <xdr:from>
      <xdr:col>10</xdr:col>
      <xdr:colOff>261035</xdr:colOff>
      <xdr:row>13</xdr:row>
      <xdr:rowOff>9525</xdr:rowOff>
    </xdr:from>
    <xdr:to>
      <xdr:col>11</xdr:col>
      <xdr:colOff>765860</xdr:colOff>
      <xdr:row>14</xdr:row>
      <xdr:rowOff>209100</xdr:rowOff>
    </xdr:to>
    <xdr:sp macro="[0]!Орфография" textlink="">
      <xdr:nvSpPr>
        <xdr:cNvPr id="4" name="Прямоугольник: скругленные углы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605060" y="3695700"/>
          <a:ext cx="1209675" cy="3996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900">
              <a:latin typeface="Arial Narrow" panose="020B0606020202030204" pitchFamily="34" charset="0"/>
            </a:rPr>
            <a:t>почистить</a:t>
          </a:r>
          <a:br>
            <a:rPr lang="en-US" sz="900">
              <a:latin typeface="Arial Narrow" panose="020B0606020202030204" pitchFamily="34" charset="0"/>
            </a:rPr>
          </a:br>
          <a:r>
            <a:rPr lang="ru-RU" sz="900">
              <a:latin typeface="Arial Narrow" panose="020B0606020202030204" pitchFamily="34" charset="0"/>
            </a:rPr>
            <a:t>текст</a:t>
          </a:r>
          <a:r>
            <a:rPr lang="ru-RU" sz="900" baseline="0">
              <a:latin typeface="Arial Narrow" panose="020B0606020202030204" pitchFamily="34" charset="0"/>
            </a:rPr>
            <a:t> "объект"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5</xdr:col>
      <xdr:colOff>1837431</xdr:colOff>
      <xdr:row>19</xdr:row>
      <xdr:rowOff>9701</xdr:rowOff>
    </xdr:from>
    <xdr:to>
      <xdr:col>6</xdr:col>
      <xdr:colOff>17345</xdr:colOff>
      <xdr:row>25</xdr:row>
      <xdr:rowOff>15846</xdr:rowOff>
    </xdr:to>
    <xdr:grpSp>
      <xdr:nvGrpSpPr>
        <xdr:cNvPr id="5" name="Группа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2408931" y="5515151"/>
          <a:ext cx="218264" cy="1215820"/>
          <a:chOff x="2332731" y="5324651"/>
          <a:chExt cx="218264" cy="1225345"/>
        </a:xfrm>
      </xdr:grpSpPr>
      <xdr:pic>
        <xdr:nvPicPr>
          <xdr:cNvPr id="6" name="Рисунок 5" descr="Блокировка контур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4"/>
              </a:ext>
            </a:extLst>
          </a:blip>
          <a:stretch>
            <a:fillRect/>
          </a:stretch>
        </xdr:blipFill>
        <xdr:spPr>
          <a:xfrm>
            <a:off x="2333855" y="5324651"/>
            <a:ext cx="216016" cy="212432"/>
          </a:xfrm>
          <a:prstGeom prst="rect">
            <a:avLst/>
          </a:prstGeom>
        </xdr:spPr>
      </xdr:pic>
      <xdr:pic>
        <xdr:nvPicPr>
          <xdr:cNvPr id="18" name="Рисунок 17" descr="Блокировка контур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2334876" y="6130322"/>
            <a:ext cx="213975" cy="215871"/>
          </a:xfrm>
          <a:prstGeom prst="rect">
            <a:avLst/>
          </a:prstGeom>
        </xdr:spPr>
      </xdr:pic>
      <xdr:pic>
        <xdr:nvPicPr>
          <xdr:cNvPr id="19" name="Рисунок 18" descr="Блокировка контур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2333168" y="5719863"/>
            <a:ext cx="217391" cy="213482"/>
          </a:xfrm>
          <a:prstGeom prst="rect">
            <a:avLst/>
          </a:prstGeom>
        </xdr:spPr>
      </xdr:pic>
      <xdr:pic>
        <xdr:nvPicPr>
          <xdr:cNvPr id="20" name="Рисунок 19" descr="Блокировка контур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5"/>
              </a:ext>
            </a:extLst>
          </a:blip>
          <a:stretch>
            <a:fillRect/>
          </a:stretch>
        </xdr:blipFill>
        <xdr:spPr>
          <a:xfrm>
            <a:off x="2333168" y="5520901"/>
            <a:ext cx="217391" cy="215871"/>
          </a:xfrm>
          <a:prstGeom prst="rect">
            <a:avLst/>
          </a:prstGeom>
        </xdr:spPr>
      </xdr:pic>
      <xdr:pic>
        <xdr:nvPicPr>
          <xdr:cNvPr id="21" name="Рисунок 20" descr="Блокировка контур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7"/>
              </a:ext>
            </a:extLst>
          </a:blip>
          <a:stretch>
            <a:fillRect/>
          </a:stretch>
        </xdr:blipFill>
        <xdr:spPr>
          <a:xfrm>
            <a:off x="2332731" y="5923159"/>
            <a:ext cx="218264" cy="218156"/>
          </a:xfrm>
          <a:prstGeom prst="rect">
            <a:avLst/>
          </a:prstGeom>
        </xdr:spPr>
      </xdr:pic>
      <xdr:pic>
        <xdr:nvPicPr>
          <xdr:cNvPr id="28" name="Рисунок 27" descr="Блокировка контур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8"/>
              </a:ext>
            </a:extLst>
          </a:blip>
          <a:stretch>
            <a:fillRect/>
          </a:stretch>
        </xdr:blipFill>
        <xdr:spPr>
          <a:xfrm>
            <a:off x="2334876" y="6334125"/>
            <a:ext cx="213975" cy="215871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733425</xdr:colOff>
      <xdr:row>0</xdr:row>
      <xdr:rowOff>247650</xdr:rowOff>
    </xdr:from>
    <xdr:to>
      <xdr:col>6</xdr:col>
      <xdr:colOff>1921425</xdr:colOff>
      <xdr:row>0</xdr:row>
      <xdr:rowOff>643650</xdr:rowOff>
    </xdr:to>
    <xdr:sp macro="[0]!importData" textlink="">
      <xdr:nvSpPr>
        <xdr:cNvPr id="23" name="Прямоугольник: скругленные углы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3343275" y="247650"/>
          <a:ext cx="1188000" cy="3960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r"/>
          <a:r>
            <a:rPr lang="ru-RU" sz="900">
              <a:latin typeface="Arial Narrow" panose="020B0606020202030204" pitchFamily="34" charset="0"/>
            </a:rPr>
            <a:t>выбрать</a:t>
          </a:r>
          <a:br>
            <a:rPr lang="ru-RU" sz="900" baseline="0">
              <a:latin typeface="Arial Narrow" panose="020B0606020202030204" pitchFamily="34" charset="0"/>
            </a:rPr>
          </a:br>
          <a:r>
            <a:rPr lang="ru-RU" sz="900" baseline="0">
              <a:latin typeface="Arial Narrow" panose="020B0606020202030204" pitchFamily="34" charset="0"/>
            </a:rPr>
            <a:t>протокол</a:t>
          </a:r>
          <a:endParaRPr lang="ru-RU" sz="900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6</xdr:col>
      <xdr:colOff>819150</xdr:colOff>
      <xdr:row>0</xdr:row>
      <xdr:rowOff>266700</xdr:rowOff>
    </xdr:from>
    <xdr:to>
      <xdr:col>6</xdr:col>
      <xdr:colOff>1152525</xdr:colOff>
      <xdr:row>0</xdr:row>
      <xdr:rowOff>600075</xdr:rowOff>
    </xdr:to>
    <xdr:pic macro="[0]!importData">
      <xdr:nvPicPr>
        <xdr:cNvPr id="11" name="Рисунок 10" descr="Бумага со сплошной заливкой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3429000" y="266700"/>
          <a:ext cx="333375" cy="333375"/>
        </a:xfrm>
        <a:prstGeom prst="rect">
          <a:avLst/>
        </a:prstGeom>
      </xdr:spPr>
    </xdr:pic>
    <xdr:clientData/>
  </xdr:twoCellAnchor>
  <xdr:twoCellAnchor>
    <xdr:from>
      <xdr:col>15</xdr:col>
      <xdr:colOff>247650</xdr:colOff>
      <xdr:row>8</xdr:row>
      <xdr:rowOff>200025</xdr:rowOff>
    </xdr:from>
    <xdr:to>
      <xdr:col>17</xdr:col>
      <xdr:colOff>238125</xdr:colOff>
      <xdr:row>10</xdr:row>
      <xdr:rowOff>123375</xdr:rowOff>
    </xdr:to>
    <xdr:sp macro="[0]!НомерТелефона" textlink="">
      <xdr:nvSpPr>
        <xdr:cNvPr id="25" name="Прямоугольник: скругленные углы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4106525" y="2581275"/>
          <a:ext cx="1209675" cy="3996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900">
              <a:latin typeface="Arial Narrow" panose="020B0606020202030204" pitchFamily="34" charset="0"/>
            </a:rPr>
            <a:t>угадать</a:t>
          </a:r>
          <a:br>
            <a:rPr lang="ru-RU" sz="900">
              <a:latin typeface="Arial Narrow" panose="020B0606020202030204" pitchFamily="34" charset="0"/>
            </a:rPr>
          </a:br>
          <a:r>
            <a:rPr lang="ru-RU" sz="900">
              <a:latin typeface="Arial Narrow" panose="020B0606020202030204" pitchFamily="34" charset="0"/>
            </a:rPr>
            <a:t>телефон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1819275</xdr:colOff>
      <xdr:row>24</xdr:row>
      <xdr:rowOff>190500</xdr:rowOff>
    </xdr:from>
    <xdr:to>
      <xdr:col>1</xdr:col>
      <xdr:colOff>2035291</xdr:colOff>
      <xdr:row>26</xdr:row>
      <xdr:rowOff>12407</xdr:rowOff>
    </xdr:to>
    <xdr:pic>
      <xdr:nvPicPr>
        <xdr:cNvPr id="2" name="Рисунок 1" descr="Блокировка контур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00275" y="6962775"/>
          <a:ext cx="216016" cy="21243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0</xdr:rowOff>
        </xdr:from>
        <xdr:to>
          <xdr:col>2</xdr:col>
          <xdr:colOff>514350</xdr:colOff>
          <xdr:row>25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refreshOnLoad="1" connectionId="7" xr16:uid="{8F8DC0FF-016F-4689-ACE7-70814A7FB9A4}" autoFormatId="16" applyNumberFormats="0" applyBorderFormats="0" applyFontFormats="0" applyPatternFormats="0" applyAlignmentFormats="0" applyWidthHeightFormats="0">
  <queryTableRefresh nextId="9">
    <queryTableFields count="7">
      <queryTableField id="1" name="Вид работ" tableColumnId="1"/>
      <queryTableField id="2" name="Персонал" tableColumnId="2"/>
      <queryTableField id="3" name="Тип объекта испытаний" tableColumnId="3"/>
      <queryTableField id="4" name="наименования метода испытаний" tableColumnId="4"/>
      <queryTableField id="6" name="оборудование Зав № " tableColumnId="5"/>
      <queryTableField id="7" name="Кол.исп.проб" tableColumnId="6"/>
      <queryTableField id="8" name="Адрес проведения исследования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refreshOnLoad="1" connectionId="9" xr16:uid="{07983CB1-EBDE-4410-9908-BCB8AEE12967}" autoFormatId="16" applyNumberFormats="0" applyBorderFormats="0" applyFontFormats="0" applyPatternFormats="0" applyAlignmentFormats="0" applyWidthHeightFormats="0">
  <queryTableRefresh nextId="16">
    <queryTableFields count="8">
      <queryTableField id="1" name="Вид работ" tableColumnId="1"/>
      <queryTableField id="2" name="Персонал" tableColumnId="2"/>
      <queryTableField id="3" name="Тип объекта испытаний" tableColumnId="3"/>
      <queryTableField id="4" name="наименования метода испытаний" tableColumnId="4"/>
      <queryTableField id="7" name="оборудование Зав № " tableColumnId="7"/>
      <queryTableField id="8" name="Кол.исп.проб" tableColumnId="8"/>
      <queryTableField id="12" name="ДатаВремя" tableColumnId="5"/>
      <queryTableField id="15" name="Адрес проведения исследования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backgroundRefresh="0" connectionId="8" xr16:uid="{03F8216B-4693-44EB-8CD5-62F332AAF46C}" autoFormatId="16" applyNumberFormats="0" applyBorderFormats="0" applyFontFormats="0" applyPatternFormats="0" applyAlignmentFormats="0" applyWidthHeightFormats="0">
  <queryTableRefresh nextId="8">
    <queryTableFields count="7">
      <queryTableField id="1" name="Вид работ" tableColumnId="1"/>
      <queryTableField id="2" name="Персонал" tableColumnId="2"/>
      <queryTableField id="3" name="Тип объекта испытаний" tableColumnId="3"/>
      <queryTableField id="4" name="наименования метода испытаний" tableColumnId="4"/>
      <queryTableField id="5" name="оборудование Зав № " tableColumnId="5"/>
      <queryTableField id="6" name="Кол.исп.проб" tableColumnId="6"/>
      <queryTableField id="7" name="Адрес проведения исследования" tableColumnId="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backgroundRefresh="0" connectionId="10" xr16:uid="{A6D49919-3F51-498F-A160-843D9CDE46C0}" autoFormatId="16" applyNumberFormats="0" applyBorderFormats="0" applyFontFormats="0" applyPatternFormats="0" applyAlignmentFormats="0" applyWidthHeightFormats="0">
  <queryTableRefresh nextId="9">
    <queryTableFields count="7">
      <queryTableField id="1" name="Вид работ" tableColumnId="1"/>
      <queryTableField id="2" name="Персонал" tableColumnId="2"/>
      <queryTableField id="3" name="Тип объекта испытаний" tableColumnId="3"/>
      <queryTableField id="4" name="наименования метода испытаний" tableColumnId="4"/>
      <queryTableField id="5" name="оборудование Зав № " tableColumnId="5"/>
      <queryTableField id="6" name="Кол.исп.проб" tableColumnId="6"/>
      <queryTableField id="8" name="Адрес проведения исследования" tableColumnId="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backgroundRefresh="0" connectionId="11" xr16:uid="{C0EBEFFE-2780-42D5-8A85-4CC4B8C90D6F}" autoFormatId="16" applyNumberFormats="0" applyBorderFormats="0" applyFontFormats="0" applyPatternFormats="0" applyAlignmentFormats="0" applyWidthHeightFormats="0">
  <queryTableRefresh nextId="2">
    <queryTableFields count="1">
      <queryTableField id="1" name="web_tel" tableColumnId="1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12" xr16:uid="{4E7179CC-814C-41BB-9257-96595689D49D}" autoFormatId="16" applyNumberFormats="0" applyBorderFormats="0" applyFontFormats="0" applyPatternFormats="0" applyAlignmentFormats="0" applyWidthHeightFormats="0">
  <queryTableRefresh nextId="36">
    <queryTableFields count="32">
      <queryTableField id="1" name="Номер протокола" tableColumnId="1"/>
      <queryTableField id="2" name="Д. выдачи протокола" tableColumnId="2"/>
      <queryTableField id="3" name="Дата начала исп-я" tableColumnId="3"/>
      <queryTableField id="4" name="Д. окончания исп-я" tableColumnId="4"/>
      <queryTableField id="5" name="адрес деятельности ИЛ" tableColumnId="5"/>
      <queryTableField id="6" name="исп-я на территории заказчика" tableColumnId="6"/>
      <queryTableField id="7" name="субъект РФ*" tableColumnId="7"/>
      <queryTableField id="8" name="район*" tableColumnId="8"/>
      <queryTableField id="9" name="город*" tableColumnId="9"/>
      <queryTableField id="10" name="населённый пункт" tableColumnId="10"/>
      <queryTableField id="11" name="улица" tableColumnId="11"/>
      <queryTableField id="12" name="дом, корпус, строение " tableColumnId="12"/>
      <queryTableField id="13" name="помещ (кв, оф, ком, и т.д.)" tableColumnId="13"/>
      <queryTableField id="14" name="уникальный адрес" tableColumnId="14"/>
      <queryTableField id="15" name="Файл протокола" tableColumnId="15"/>
      <queryTableField id="16" name="Дата подачи заявления" tableColumnId="16"/>
      <queryTableField id="17" name="Тип заказчика" tableColumnId="17"/>
      <queryTableField id="18" name="ИНН" tableColumnId="18"/>
      <queryTableField id="19" name="Оборудование Зав. №" tableColumnId="19"/>
      <queryTableField id="20" name="Утверждение протокола" tableColumnId="20"/>
      <queryTableField id="21" name="Должность_x000a_утв ." tableColumnId="21"/>
      <queryTableField id="22" name="Проведение испытания" tableColumnId="22"/>
      <queryTableField id="23" name="Должность пров." tableColumnId="23"/>
      <queryTableField id="24" name="Подписание протокола" tableColumnId="24"/>
      <queryTableField id="25" name="Должность подп." tableColumnId="25"/>
      <queryTableField id="26" name="Тип объекта испытаний" tableColumnId="26"/>
      <queryTableField id="27" name="Дата получения образца" tableColumnId="27"/>
      <queryTableField id="28" name="Кол-во исп-х_x000a_проб" tableColumnId="28"/>
      <queryTableField id="29" name="Полное наименование объекта" tableColumnId="29"/>
      <queryTableField id="30" name="Наименования метов испытаний" tableColumnId="30"/>
      <queryTableField id="32" name="Номер телефона" tableColumnId="32"/>
      <queryTableField id="31" name="Количество попыток" tableColumnId="31"/>
    </queryTableFields>
  </queryTableRefresh>
</queryTable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BB7E0A3-D232-4321-8068-1767939C5A10}" name="tbl_fgis" displayName="tbl_fgis" ref="E3:AL158" headerRowDxfId="155" dataDxfId="153" totalsRowDxfId="152" headerRowBorderDxfId="154">
  <autoFilter ref="E3:AL158" xr:uid="{DBB7E0A3-D232-4321-8068-1767939C5A10}"/>
  <sortState xmlns:xlrd2="http://schemas.microsoft.com/office/spreadsheetml/2017/richdata2" ref="E4:AL158">
    <sortCondition ref="F3:F158"/>
  </sortState>
  <tableColumns count="34">
    <tableColumn id="32" xr3:uid="{202112AC-374D-49D5-9F9B-0B772906BA58}" name="п.п." totalsRowFunction="custom" dataDxfId="151">
      <totalsRowFormula>#REF!+1</totalsRowFormula>
    </tableColumn>
    <tableColumn id="12" xr3:uid="{10DAD1F8-10AB-4471-80D4-3DD4C11B65C9}" name="Номер протокола" dataDxfId="150" totalsRowDxfId="149"/>
    <tableColumn id="13" xr3:uid="{5C3971A6-594B-4F4C-9610-6E0E9F3E339C}" name="Файл протокола" dataDxfId="148" dataCellStyle="Гиперссылка"/>
    <tableColumn id="44" xr3:uid="{9194C789-0901-4820-B458-3F1B05912B32}" name="Д. выдачи протокола" dataDxfId="147" totalsRowDxfId="146"/>
    <tableColumn id="2" xr3:uid="{DF078BF3-B590-4EF0-B95B-EB92990FE371}" name="Дата подачи заявления" dataDxfId="145" totalsRowDxfId="144"/>
    <tableColumn id="5" xr3:uid="{41627CAB-6569-40A5-B799-FDE046799A85}" name="Дата получения образца" dataDxfId="143" totalsRowDxfId="142"/>
    <tableColumn id="6" xr3:uid="{FB51B46A-8A80-4337-8684-BF6D6A71BC9C}" name="Дата начала исп-я" dataDxfId="141" totalsRowDxfId="140"/>
    <tableColumn id="7" xr3:uid="{F0A0578F-FF91-49EA-92CE-B422BA311C36}" name="Д. окончания исп-я" dataDxfId="139" totalsRowDxfId="138"/>
    <tableColumn id="11" xr3:uid="{1C1B4711-BF4D-4513-AD33-6C600AF21B03}" name="Утверждение протокола" dataDxfId="137" totalsRowDxfId="136"/>
    <tableColumn id="27" xr3:uid="{898A00B4-5028-4B90-94C1-3ECAA078BF55}" name="Должность_x000a_утв ." dataDxfId="135" totalsRowDxfId="134"/>
    <tableColumn id="8" xr3:uid="{26153A4C-D2CC-4375-BF1F-7317DBEDA293}" name="Проведение испытания" dataDxfId="133" totalsRowDxfId="132"/>
    <tableColumn id="9" xr3:uid="{73A7F8BE-D622-42E2-A3D6-73CA1AC8BE3D}" name="Должность пров." dataDxfId="131" totalsRowDxfId="130"/>
    <tableColumn id="10" xr3:uid="{E2B95BB8-34DE-4D61-9955-4ADCA07FE2C1}" name="Подписание протокола" dataDxfId="129" totalsRowDxfId="128"/>
    <tableColumn id="26" xr3:uid="{F9DAAB6A-E177-4457-B408-E852FFE9EDF2}" name="Должность подп." dataDxfId="127" totalsRowDxfId="126"/>
    <tableColumn id="3" xr3:uid="{9E051E9B-2F7F-425E-8FBA-132E420B59EA}" name="Вид работ" dataDxfId="125" totalsRowDxfId="124"/>
    <tableColumn id="14" xr3:uid="{3BD23FFC-4338-48B6-AF43-78DC5E36E447}" name="Наименования метов испытаний" dataDxfId="123" totalsRowDxfId="122"/>
    <tableColumn id="15" xr3:uid="{B269BB59-2E93-40A3-9E64-FF2D6FF8DD2E}" name="Оборудование Зав. №" dataDxfId="121" totalsRowDxfId="120"/>
    <tableColumn id="17" xr3:uid="{8CD9A904-A90E-4BD7-83A1-792610D52756}" name="Кол-во исп-х_x000a_проб" dataDxfId="119" totalsRowDxfId="118"/>
    <tableColumn id="18" xr3:uid="{79C7A7DA-6D6C-48DC-9AFE-ACC05EF852C9}" name="Полное наименование объекта" dataDxfId="117"/>
    <tableColumn id="4" xr3:uid="{92081D39-E238-42D2-B837-9A2E1B82C567}" name="Тип объекта испытаний" dataDxfId="116" totalsRowDxfId="115"/>
    <tableColumn id="19" xr3:uid="{18F59013-6314-4560-ACEF-EDC4B02FF578}" name="ИНН" dataDxfId="114" totalsRowDxfId="113" dataCellStyle="Гиперссылка"/>
    <tableColumn id="31" xr3:uid="{FA3747F0-468B-4AA9-A5D4-427DB85DA6B1}" name="Название организации" dataDxfId="112" totalsRowDxfId="111" dataCellStyle="Гиперссылка"/>
    <tableColumn id="20" xr3:uid="{C2ABBF09-048F-44FA-8A27-E6C782515BA8}" name="Тип заказчика" dataDxfId="110" totalsRowDxfId="109"/>
    <tableColumn id="33" xr3:uid="{76B5AF4E-CE61-4881-992E-442CB429E657}" name="Номер телефона" dataDxfId="108" totalsRowDxfId="107"/>
    <tableColumn id="21" xr3:uid="{BC226463-C93E-46E7-BE42-0193C7D86994}" name="адрес деятельности ИЛ" dataDxfId="106" totalsRowDxfId="105"/>
    <tableColumn id="1" xr3:uid="{1D05BD7F-85FA-4725-9889-888F734EC57B}" name="исп-я на территории заказчика" dataDxfId="104" totalsRowDxfId="103"/>
    <tableColumn id="22" xr3:uid="{D79EAF7F-6D4E-420B-8C58-8BFF5D9B70AC}" name="субъект РФ*" dataDxfId="102" totalsRowDxfId="101"/>
    <tableColumn id="23" xr3:uid="{458E20EB-9724-4D12-A3E7-1F36EAA22891}" name="район*" dataDxfId="100" totalsRowDxfId="99"/>
    <tableColumn id="24" xr3:uid="{B315019D-EC51-453B-BF59-63873E6E78AB}" name="город*" dataDxfId="98" totalsRowDxfId="97"/>
    <tableColumn id="25" xr3:uid="{4A20C6D4-EB9E-49C7-9DE5-6F637074F912}" name="населённый пункт" dataDxfId="96" totalsRowDxfId="95"/>
    <tableColumn id="16" xr3:uid="{7FC9A3E0-F3D0-473F-9ED8-A2128D714569}" name="улица" dataDxfId="94" totalsRowDxfId="93"/>
    <tableColumn id="28" xr3:uid="{CF87AAF6-CF7F-45EB-BD96-C305B7FA7284}" name="дом, корпус, строение " dataDxfId="92" totalsRowDxfId="91"/>
    <tableColumn id="29" xr3:uid="{88B14060-4F8C-4E0A-A1B7-BFAF77811CB7}" name="помещ (кв, оф, ком, и т.д.)" dataDxfId="90" totalsRowDxfId="89"/>
    <tableColumn id="30" xr3:uid="{8598818B-D7C9-4939-89D6-7B6682B7043B}" name="уникальный адрес" totalsRowFunction="count" dataDxfId="88" totalsRow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AB7CFA-237A-442E-A394-723E6221FAE1}" name="tbl_спр_Должность" displayName="tbl_спр_Должность" ref="A1:A3" totalsRowShown="0" headerRowDxfId="86" dataDxfId="85">
  <autoFilter ref="A1:A3" xr:uid="{F64D1315-46BA-4935-BF4D-46A0D7468C28}"/>
  <sortState xmlns:xlrd2="http://schemas.microsoft.com/office/spreadsheetml/2017/richdata2" ref="A2:B3">
    <sortCondition ref="B1:B3"/>
  </sortState>
  <tableColumns count="1">
    <tableColumn id="1" xr3:uid="{65B21E21-37A3-4207-A867-51DA4583A688}" name="Должность" dataDxfId="8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E8CD71-8370-45C5-833A-1E4F49A19407}" name="tbl_спр_VidRabot" displayName="tbl_спр_VidRabot" ref="I1:O4" totalsRowShown="0" headerRowDxfId="83" dataDxfId="82">
  <autoFilter ref="I1:O4" xr:uid="{35514BB9-C4B9-41B3-8DC2-327AA1A1E666}"/>
  <tableColumns count="7">
    <tableColumn id="1" xr3:uid="{8BE51810-3BBE-46D2-87F1-6A533B99E634}" name="Вид работ" dataDxfId="81"/>
    <tableColumn id="2" xr3:uid="{08424442-0B54-4458-80E4-6EA2D064420A}" name="Персонал" dataDxfId="80"/>
    <tableColumn id="14" xr3:uid="{FD394D13-3637-417D-927E-772662856756}" name="Тип объекта испытаний" dataDxfId="79"/>
    <tableColumn id="3" xr3:uid="{52B86617-546F-4A4D-AEFC-56F938787F74}" name="наименования метода испытаний" dataDxfId="78"/>
    <tableColumn id="4" xr3:uid="{D5585043-AFEC-4193-81AD-FBCB7850E456}" name="оборудование Зав № " dataDxfId="77"/>
    <tableColumn id="5" xr3:uid="{2931AD5A-33A7-400E-95F8-656F08768905}" name="Кол.исп.проб" dataDxfId="76"/>
    <tableColumn id="6" xr3:uid="{CE047EFB-92D4-4A2F-AEC6-1590BCBF56F5}" name="Адрес проведения исследования" dataDxfId="7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CFAC04-3ABC-43DE-BC21-E777F5CCD724}" name="tbl_спр_Персонал" displayName="tbl_спр_Персонал" ref="C1:D4" totalsRowShown="0" headerRowDxfId="74" dataDxfId="73">
  <autoFilter ref="C1:D4" xr:uid="{05494585-51F6-4CC4-B10D-7D17D25214C1}"/>
  <tableColumns count="2">
    <tableColumn id="1" xr3:uid="{C9F23500-7C28-47BE-ABEC-D8290DA941CF}" name="Персонал" dataDxfId="72"/>
    <tableColumn id="2" xr3:uid="{BBF53B03-662C-4189-9399-0EB8EC48B388}" name="Должность ФГИС" dataDxfId="7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7C5D36C-C6FA-4DB2-8055-01B6B9ADCAA3}" name="tbl_Адрес_ИЛ" displayName="tbl_Адрес_ИЛ" ref="G1:G3" totalsRowShown="0" headerRowDxfId="70" dataDxfId="69">
  <autoFilter ref="G1:G3" xr:uid="{37C5D36C-C6FA-4DB2-8055-01B6B9ADCAA3}"/>
  <tableColumns count="1">
    <tableColumn id="1" xr3:uid="{AFEC96C5-5569-40BB-9F8E-F24C638FC96E}" name="Адреса ИЛ" dataDxfId="6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258AC0-FE88-485C-A378-7E3CC14241D2}" name="tbl_спр_Объект" displayName="tbl_спр_Объект" ref="A5:A9" totalsRowShown="0" headerRowDxfId="67" dataDxfId="66">
  <autoFilter ref="A5:A9" xr:uid="{25258AC0-FE88-485C-A378-7E3CC14241D2}">
    <filterColumn colId="0" hiddenButton="1"/>
  </autoFilter>
  <tableColumns count="1">
    <tableColumn id="1" xr3:uid="{4C712018-AE25-4012-8D92-E9E7FBCB9163}" name="Тип объекта испытаний" dataDxfId="6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3EAC69-95A7-42D6-9725-F71D539D9182}" name="tbl_спр_Адрес_деятельности" displayName="tbl_спр_Адрес_деятельности" ref="A1:A3" totalsRowShown="0">
  <autoFilter ref="A1:A3" xr:uid="{423EAC69-95A7-42D6-9725-F71D539D9182}">
    <filterColumn colId="0" hiddenButton="1"/>
  </autoFilter>
  <tableColumns count="1">
    <tableColumn id="1" xr3:uid="{EF5C0DB9-F517-4F09-BB88-7BA28267769A}" name="Адрес деятельности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25C1A4B-BABA-40F1-A1A3-FDDFCDF6A29B}" name="tbl_qeri_VidRabot" displayName="tbl_qeri_VidRabot" ref="C1:I2" tableType="queryTable" totalsRowShown="0">
  <autoFilter ref="C1:I2" xr:uid="{125C1A4B-BABA-40F1-A1A3-FDDFCDF6A29B}"/>
  <tableColumns count="7">
    <tableColumn id="1" xr3:uid="{3C5C7929-B76E-4ED9-B6E0-9AF95AE511D4}" uniqueName="1" name="Вид работ" queryTableFieldId="1" dataDxfId="14"/>
    <tableColumn id="2" xr3:uid="{6F803076-3059-4991-B57E-66F00619976A}" uniqueName="2" name="Персонал" queryTableFieldId="2" dataDxfId="13"/>
    <tableColumn id="3" xr3:uid="{DAB69F26-CC8D-462E-911E-8840F3A7EAF4}" uniqueName="3" name="Тип объекта испытаний" queryTableFieldId="3" dataDxfId="12"/>
    <tableColumn id="4" xr3:uid="{C8B54244-FCA7-446A-A821-46296443B8EB}" uniqueName="4" name="наименования метода испытаний" queryTableFieldId="4" dataDxfId="11"/>
    <tableColumn id="5" xr3:uid="{7F25BAD8-FC06-4DBD-AB92-29E61EC396E5}" uniqueName="5" name="оборудование Зав № " queryTableFieldId="6" dataDxfId="10"/>
    <tableColumn id="6" xr3:uid="{D34CE6AE-63AF-4565-9A4F-DE7ACB028864}" uniqueName="6" name="Кол.исп.проб" queryTableFieldId="7"/>
    <tableColumn id="7" xr3:uid="{21544EE3-4F52-49EC-8718-8AE44AF430A2}" uniqueName="7" name="Адрес проведения исследования" queryTableFieldId="8" dataDxfId="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FE616DC-3559-4703-BBF5-538BFF793955}" name="tbl_qeri_протокол" displayName="tbl_qeri_протокол" ref="L1:S2" tableType="queryTable" totalsRowShown="0">
  <autoFilter ref="L1:S2" xr:uid="{9FE616DC-3559-4703-BBF5-538BFF793955}"/>
  <tableColumns count="8">
    <tableColumn id="1" xr3:uid="{36879E92-4BB8-4BC2-9FE8-F60840D4C20C}" uniqueName="1" name="Вид работ" queryTableFieldId="1" dataDxfId="20"/>
    <tableColumn id="2" xr3:uid="{AFD8F5A8-BD77-4A52-9A9B-74052A9BB462}" uniqueName="2" name="Персонал" queryTableFieldId="2" dataDxfId="19"/>
    <tableColumn id="3" xr3:uid="{E1C7DA10-F47F-4FBF-8FC4-7A156FF324B4}" uniqueName="3" name="Тип объекта испытаний" queryTableFieldId="3" dataDxfId="18"/>
    <tableColumn id="4" xr3:uid="{88CEB576-04DD-4CA7-B198-259E9CD0DE1C}" uniqueName="4" name="наименования метода испытаний" queryTableFieldId="4" dataDxfId="17"/>
    <tableColumn id="7" xr3:uid="{9265C4AA-A24A-4D58-BA4A-972F99F2D405}" uniqueName="7" name="оборудование Зав № " queryTableFieldId="7" dataDxfId="16"/>
    <tableColumn id="8" xr3:uid="{B03A2DC7-341D-4B8B-A375-5F3391F6F66C}" uniqueName="8" name="Кол.исп.проб" queryTableFieldId="8"/>
    <tableColumn id="5" xr3:uid="{2CED08AC-8644-42FA-A613-4570B5AA0CA4}" uniqueName="5" name="ДатаВремя" queryTableFieldId="12"/>
    <tableColumn id="6" xr3:uid="{2BC087F4-55EC-4CF7-BE45-C1A398275665}" uniqueName="6" name="Адрес проведения исследования" queryTableFieldId="15" dataDxfId="15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E551C89-A2C1-414D-92A8-884C38F48708}" name="tb_Тип_заказчика" displayName="tb_Тип_заказчика" ref="A11:A13" totalsRowShown="0">
  <autoFilter ref="A11:A13" xr:uid="{9E551C89-A2C1-414D-92A8-884C38F48708}">
    <filterColumn colId="0" hiddenButton="1"/>
  </autoFilter>
  <tableColumns count="1">
    <tableColumn id="1" xr3:uid="{A77C5E4D-11AA-4F45-BA61-2D752782E3E0}" name="Тип заказчика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6879970-607E-4033-8B5C-9A10545D08FD}" name="tbl_qeri_VidRabot_ФГИС" displayName="tbl_qeri_VidRabot_ФГИС" ref="V1:AB2" tableType="queryTable" totalsRowShown="0">
  <autoFilter ref="V1:AB2" xr:uid="{76879970-607E-4033-8B5C-9A10545D08F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749B01C5-0EAC-47D0-898A-2D51E996F78D}" uniqueName="1" name="Вид работ" queryTableFieldId="1" dataDxfId="64"/>
    <tableColumn id="2" xr3:uid="{9A0CE9C3-7D92-4D6B-AD2F-19A526A6C6EE}" uniqueName="2" name="Персонал" queryTableFieldId="2" dataDxfId="63"/>
    <tableColumn id="3" xr3:uid="{21F541DE-E9C0-46CC-AF65-7E9206FB9C01}" uniqueName="3" name="Тип объекта испытаний" queryTableFieldId="3" dataDxfId="62"/>
    <tableColumn id="4" xr3:uid="{F4111211-5BEF-474B-BF21-AF7CEC7F573A}" uniqueName="4" name="наименования метода испытаний" queryTableFieldId="4" dataDxfId="61"/>
    <tableColumn id="5" xr3:uid="{7BC1A909-D649-4082-AA35-59E9AF0B64BC}" uniqueName="5" name="оборудование Зав № " queryTableFieldId="5" dataDxfId="60"/>
    <tableColumn id="6" xr3:uid="{32BE2EE7-7DEB-4174-8A5A-8A113C0FA9F0}" uniqueName="6" name="Кол.исп.проб" queryTableFieldId="6"/>
    <tableColumn id="7" xr3:uid="{9E658563-7A1A-42AB-AF92-195A64F28E67}" uniqueName="7" name="Адрес проведения исследования" queryTableFieldId="7" dataDxfId="5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83D3156-B46B-4EA5-91B4-0AD753F27571}" name="tbl_qeri_протокол_ФГИС" displayName="tbl_qeri_протокол_ФГИС" ref="AE1:AK2" tableType="queryTable" totalsRowShown="0">
  <autoFilter ref="AE1:AK2" xr:uid="{E83D3156-B46B-4EA5-91B4-0AD753F27571}"/>
  <tableColumns count="7">
    <tableColumn id="1" xr3:uid="{DAFB7263-FD45-4FFB-831D-F383C0ABB366}" uniqueName="1" name="Вид работ" queryTableFieldId="1" dataDxfId="58"/>
    <tableColumn id="2" xr3:uid="{9E81B6B7-D14D-4764-8C50-11DA9BBB9B64}" uniqueName="2" name="Персонал" queryTableFieldId="2" dataDxfId="57"/>
    <tableColumn id="3" xr3:uid="{0DAA477E-395E-4A93-A15F-0AF43B2532B0}" uniqueName="3" name="Тип объекта испытаний" queryTableFieldId="3" dataDxfId="56"/>
    <tableColumn id="4" xr3:uid="{CC04E0E3-EFA2-4E95-AC67-0640A9B10F8A}" uniqueName="4" name="наименования метода испытаний" queryTableFieldId="4" dataDxfId="55"/>
    <tableColumn id="5" xr3:uid="{535EDEAD-FAD1-45F0-B9B4-4627771C3D30}" uniqueName="5" name="оборудование Зав № " queryTableFieldId="5" dataDxfId="54"/>
    <tableColumn id="6" xr3:uid="{C28629E2-2420-44CE-AECB-67DC7C57E0B6}" uniqueName="6" name="Кол.исп.проб" queryTableFieldId="6"/>
    <tableColumn id="8" xr3:uid="{9A7D56C4-B220-41D1-9986-23E5A33022CC}" uniqueName="8" name="Адрес проведения исследования" queryTableFieldId="8" dataDxfId="53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640A4F7-25BF-448E-95BC-BBEB02D5AB15}" name="web_tel" displayName="web_tel" ref="A36:A37" tableType="queryTable" totalsRowShown="0" dataDxfId="52">
  <autoFilter ref="A36:A37" xr:uid="{8640A4F7-25BF-448E-95BC-BBEB02D5AB15}"/>
  <tableColumns count="1">
    <tableColumn id="1" xr3:uid="{40B3AF91-62FB-4A33-8BE1-85B3D1238808}" uniqueName="1" name="web_tel" queryTableFieldId="1" dataDxfId="0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2B0C619-BC51-4486-B219-4182FF3AE363}" name="Данные_для_отправки" displayName="Данные_для_отправки" ref="B1:AG3" tableType="queryTable" totalsRowShown="0">
  <autoFilter ref="B1:AG3" xr:uid="{D2B0C619-BC51-4486-B219-4182FF3AE363}"/>
  <tableColumns count="32">
    <tableColumn id="1" xr3:uid="{8805300C-0ACE-48AB-B7CA-638C60796692}" uniqueName="1" name="Номер протокола" queryTableFieldId="1" dataDxfId="51"/>
    <tableColumn id="2" xr3:uid="{386B364E-F7AB-4961-9F60-51A257556C7B}" uniqueName="2" name="Д. выдачи протокола" queryTableFieldId="2" dataDxfId="50"/>
    <tableColumn id="3" xr3:uid="{551EA808-A672-449B-B6DD-FE3C52D75708}" uniqueName="3" name="Дата начала исп-я" queryTableFieldId="3" dataDxfId="49"/>
    <tableColumn id="4" xr3:uid="{7C23B069-C3CF-4598-B053-41871D8DE3C2}" uniqueName="4" name="Д. окончания исп-я" queryTableFieldId="4" dataDxfId="48"/>
    <tableColumn id="5" xr3:uid="{FDC8A0ED-2CA3-4A63-A138-37A1A1931337}" uniqueName="5" name="адрес деятельности ИЛ" queryTableFieldId="5" dataDxfId="47"/>
    <tableColumn id="6" xr3:uid="{528DB0B6-BA98-4D3F-BA24-9BD23B666BBC}" uniqueName="6" name="исп-я на территории заказчика" queryTableFieldId="6" dataDxfId="46"/>
    <tableColumn id="7" xr3:uid="{357B0CE5-1DA5-4CC7-A230-8B3BDFC70E20}" uniqueName="7" name="субъект РФ*" queryTableFieldId="7" dataDxfId="45"/>
    <tableColumn id="8" xr3:uid="{2E0B4395-88E7-4832-8773-98DAB8917F14}" uniqueName="8" name="район*" queryTableFieldId="8" dataDxfId="44"/>
    <tableColumn id="9" xr3:uid="{8324BC46-F2BC-4FB7-9B0D-89501C683DFA}" uniqueName="9" name="город*" queryTableFieldId="9" dataDxfId="43"/>
    <tableColumn id="10" xr3:uid="{CE8C0FE2-33A6-4F67-8CB9-7ED9D0FF2B9F}" uniqueName="10" name="населённый пункт" queryTableFieldId="10" dataDxfId="42"/>
    <tableColumn id="11" xr3:uid="{777A6AF1-125F-4D9A-97B9-690FF7F7F284}" uniqueName="11" name="улица" queryTableFieldId="11" dataDxfId="41"/>
    <tableColumn id="12" xr3:uid="{7B289245-7133-4F36-85E7-16624E1A6D96}" uniqueName="12" name="дом, корпус, строение " queryTableFieldId="12" dataDxfId="40"/>
    <tableColumn id="13" xr3:uid="{285A5D2B-18C4-426C-9CF2-D00CB76D2D7C}" uniqueName="13" name="помещ (кв, оф, ком, и т.д.)" queryTableFieldId="13" dataDxfId="39"/>
    <tableColumn id="14" xr3:uid="{4EB76F26-0A5F-42D4-B887-3E813D6590FA}" uniqueName="14" name="уникальный адрес" queryTableFieldId="14" dataDxfId="38"/>
    <tableColumn id="15" xr3:uid="{0EE6B74B-1F84-445E-9ACB-9B329ACFF3B2}" uniqueName="15" name="Файл протокола" queryTableFieldId="15" dataDxfId="37"/>
    <tableColumn id="16" xr3:uid="{C96347FB-CFB2-4C96-91EA-CE00AB6BD783}" uniqueName="16" name="Дата подачи заявления" queryTableFieldId="16" dataDxfId="36"/>
    <tableColumn id="17" xr3:uid="{2F234282-D107-4128-B5FE-980FE51EE40B}" uniqueName="17" name="Тип заказчика" queryTableFieldId="17" dataDxfId="35"/>
    <tableColumn id="18" xr3:uid="{23A0B837-5FCD-46B0-B2AE-BD3727462A0F}" uniqueName="18" name="ИНН" queryTableFieldId="18" dataDxfId="34"/>
    <tableColumn id="19" xr3:uid="{314EBC2E-C564-4BCB-AFFC-80CA58E009BC}" uniqueName="19" name="Оборудование Зав. №" queryTableFieldId="19" dataDxfId="33"/>
    <tableColumn id="20" xr3:uid="{CEA34E03-5B41-419D-BA5A-B99325B21933}" uniqueName="20" name="Утверждение протокола" queryTableFieldId="20" dataDxfId="32"/>
    <tableColumn id="21" xr3:uid="{18EF7E4D-4811-41B6-BDBF-12B343F6D03E}" uniqueName="21" name="Должность_x000a_утв ." queryTableFieldId="21" dataDxfId="31"/>
    <tableColumn id="22" xr3:uid="{AECEA4DA-B128-481D-A15A-F113389AC8A0}" uniqueName="22" name="Проведение испытания" queryTableFieldId="22" dataDxfId="30"/>
    <tableColumn id="23" xr3:uid="{2D536DB9-3F1D-47C4-BCA9-6B5DCE085BF2}" uniqueName="23" name="Должность пров." queryTableFieldId="23" dataDxfId="29"/>
    <tableColumn id="24" xr3:uid="{19D91A7A-5F57-41A6-B8DA-2E60F8FFBA50}" uniqueName="24" name="Подписание протокола" queryTableFieldId="24" dataDxfId="28"/>
    <tableColumn id="25" xr3:uid="{7E3FA606-658B-4511-B608-FB1AD57829DD}" uniqueName="25" name="Должность подп." queryTableFieldId="25" dataDxfId="27"/>
    <tableColumn id="26" xr3:uid="{A5111BA4-38A2-45A3-BBBA-2E0AA49BB514}" uniqueName="26" name="Тип объекта испытаний" queryTableFieldId="26" dataDxfId="26"/>
    <tableColumn id="27" xr3:uid="{B1C8E811-5CEB-49DC-B383-D0478676AAEF}" uniqueName="27" name="Дата получения образца" queryTableFieldId="27" dataDxfId="25"/>
    <tableColumn id="28" xr3:uid="{4843F419-D9EE-4575-813A-F141702A801A}" uniqueName="28" name="Кол-во исп-х_x000a_проб" queryTableFieldId="28"/>
    <tableColumn id="29" xr3:uid="{F05A51D1-A2C1-42E6-B639-2F0134715A84}" uniqueName="29" name="Полное наименование объекта" queryTableFieldId="29" dataDxfId="24"/>
    <tableColumn id="30" xr3:uid="{38AD3ABC-2F90-4AF3-B87D-9A1DC66DCC1E}" uniqueName="30" name="Наименования метов испытаний" queryTableFieldId="30" dataDxfId="23"/>
    <tableColumn id="32" xr3:uid="{1A32936A-92E6-4504-B516-36414EA934E0}" uniqueName="32" name="Номер телефона" queryTableFieldId="32" dataDxfId="22"/>
    <tableColumn id="31" xr3:uid="{B78919EA-FE10-4CCD-AD56-2E96044B9EC8}" uniqueName="31" name="Количество попыток" queryTableFieldId="31" dataDxfId="2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https://rosakkreditatsiya-forum.ru/viewforum.php?f=68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dadata.ru/?ref=82609" TargetMode="External"/><Relationship Id="rId1" Type="http://schemas.openxmlformats.org/officeDocument/2006/relationships/hyperlink" Target="https://dadata.ru/?ref=82609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support@rosakkreditatsiya-forum.ru" TargetMode="Externa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1B25D-F942-4A57-ADBB-A8E147D5BFEE}">
  <sheetPr codeName="в_ФГИС">
    <tabColor theme="4" tint="-0.249977111117893"/>
  </sheetPr>
  <dimension ref="A1:AM158"/>
  <sheetViews>
    <sheetView zoomScale="80" zoomScaleNormal="80" workbookViewId="0">
      <pane xSplit="6" ySplit="3" topLeftCell="G4" activePane="bottomRight" state="frozen"/>
      <selection pane="topRight" activeCell="G1" sqref="G1"/>
      <selection pane="bottomLeft" activeCell="A3" sqref="A3"/>
      <selection pane="bottomRight" activeCell="H14" sqref="H14"/>
    </sheetView>
  </sheetViews>
  <sheetFormatPr defaultColWidth="9.140625" defaultRowHeight="15" outlineLevelCol="1"/>
  <cols>
    <col min="1" max="3" width="3.7109375" style="35" customWidth="1"/>
    <col min="4" max="4" width="3.85546875" style="35" customWidth="1"/>
    <col min="5" max="5" width="20.28515625" style="26" customWidth="1"/>
    <col min="6" max="6" width="13.28515625" style="27" customWidth="1"/>
    <col min="7" max="7" width="18" style="27" customWidth="1"/>
    <col min="8" max="8" width="16.140625" style="21" customWidth="1"/>
    <col min="9" max="9" width="16" style="27" customWidth="1"/>
    <col min="10" max="10" width="15.28515625" style="21" customWidth="1"/>
    <col min="11" max="11" width="14.42578125" style="21" customWidth="1"/>
    <col min="12" max="12" width="14.5703125" style="21" customWidth="1"/>
    <col min="13" max="13" width="23.7109375" style="21" customWidth="1"/>
    <col min="14" max="14" width="13.42578125" style="21" customWidth="1"/>
    <col min="15" max="15" width="22.5703125" style="21" customWidth="1"/>
    <col min="16" max="16" width="12.7109375" style="21" customWidth="1"/>
    <col min="17" max="17" width="24.5703125" style="21" customWidth="1"/>
    <col min="18" max="18" width="9.140625" style="27" customWidth="1"/>
    <col min="19" max="19" width="21.7109375" style="21" customWidth="1"/>
    <col min="20" max="20" width="62.42578125" style="21" customWidth="1"/>
    <col min="21" max="21" width="26.28515625" style="21" customWidth="1"/>
    <col min="22" max="22" width="23.85546875" style="27" customWidth="1"/>
    <col min="23" max="23" width="65.85546875" style="27" customWidth="1"/>
    <col min="24" max="24" width="19.140625" style="21" customWidth="1"/>
    <col min="25" max="25" width="21" style="21" customWidth="1"/>
    <col min="26" max="26" width="24.5703125" style="21" customWidth="1"/>
    <col min="27" max="27" width="32.7109375" style="21" customWidth="1"/>
    <col min="28" max="28" width="22.42578125" style="21" customWidth="1"/>
    <col min="29" max="29" width="31" style="21" customWidth="1"/>
    <col min="30" max="30" width="62.42578125" style="21" customWidth="1" outlineLevel="1"/>
    <col min="31" max="31" width="24.140625" style="21" customWidth="1" outlineLevel="1"/>
    <col min="32" max="32" width="16.28515625" style="27" customWidth="1" outlineLevel="1"/>
    <col min="33" max="33" width="19.42578125" style="27" customWidth="1" outlineLevel="1"/>
    <col min="34" max="34" width="23.85546875" style="21" customWidth="1" outlineLevel="1"/>
    <col min="35" max="35" width="16.28515625" style="21" customWidth="1" outlineLevel="1"/>
    <col min="36" max="36" width="17.5703125" style="21" customWidth="1" outlineLevel="1"/>
    <col min="37" max="37" width="15.5703125" style="11" customWidth="1" outlineLevel="1"/>
    <col min="38" max="38" width="21.28515625" style="11" customWidth="1" outlineLevel="1"/>
    <col min="40" max="16384" width="9.140625" style="11"/>
  </cols>
  <sheetData>
    <row r="1" spans="1:39" ht="36" customHeight="1">
      <c r="A1" s="17">
        <f>COUNTA(tbl_fgis[Номер протокола])</f>
        <v>5</v>
      </c>
      <c r="B1" s="18"/>
      <c r="C1" s="19"/>
      <c r="D1" s="18"/>
      <c r="E1" s="141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3"/>
      <c r="R1" s="20"/>
      <c r="S1" s="18"/>
      <c r="T1" s="18"/>
      <c r="U1" s="18"/>
      <c r="V1" s="20"/>
      <c r="W1" s="20"/>
      <c r="X1" s="18"/>
      <c r="Y1" s="18"/>
      <c r="Z1" s="18"/>
      <c r="AA1" s="18"/>
      <c r="AB1" s="18">
        <v>28</v>
      </c>
      <c r="AC1" s="18"/>
      <c r="AD1" s="18"/>
      <c r="AE1" s="18"/>
      <c r="AF1" s="20"/>
      <c r="AG1" s="20"/>
      <c r="AH1" s="18"/>
      <c r="AI1" s="18"/>
      <c r="AM1" s="11"/>
    </row>
    <row r="2" spans="1:39" ht="13.5" customHeight="1" thickBot="1">
      <c r="A2" s="21"/>
      <c r="B2" s="21"/>
      <c r="C2" s="21"/>
      <c r="D2" s="21"/>
      <c r="E2" s="22">
        <v>1</v>
      </c>
      <c r="F2" s="116">
        <v>2</v>
      </c>
      <c r="G2" s="22">
        <f>F2+1</f>
        <v>3</v>
      </c>
      <c r="H2" s="116">
        <f t="shared" ref="H2:AI2" si="0">G2+1</f>
        <v>4</v>
      </c>
      <c r="I2" s="22">
        <f t="shared" si="0"/>
        <v>5</v>
      </c>
      <c r="J2" s="22">
        <f t="shared" si="0"/>
        <v>6</v>
      </c>
      <c r="K2" s="22">
        <f t="shared" si="0"/>
        <v>7</v>
      </c>
      <c r="L2" s="22">
        <f t="shared" si="0"/>
        <v>8</v>
      </c>
      <c r="M2" s="22">
        <f t="shared" si="0"/>
        <v>9</v>
      </c>
      <c r="N2" s="22">
        <f t="shared" si="0"/>
        <v>10</v>
      </c>
      <c r="O2" s="116">
        <f t="shared" si="0"/>
        <v>11</v>
      </c>
      <c r="P2" s="22">
        <f t="shared" si="0"/>
        <v>12</v>
      </c>
      <c r="Q2" s="22">
        <f t="shared" si="0"/>
        <v>13</v>
      </c>
      <c r="R2" s="22">
        <f t="shared" si="0"/>
        <v>14</v>
      </c>
      <c r="S2" s="22">
        <f t="shared" si="0"/>
        <v>15</v>
      </c>
      <c r="T2" s="22">
        <f t="shared" si="0"/>
        <v>16</v>
      </c>
      <c r="U2" s="22">
        <f t="shared" si="0"/>
        <v>17</v>
      </c>
      <c r="V2" s="22">
        <f t="shared" si="0"/>
        <v>18</v>
      </c>
      <c r="W2" s="22">
        <f t="shared" si="0"/>
        <v>19</v>
      </c>
      <c r="X2" s="22">
        <f t="shared" si="0"/>
        <v>20</v>
      </c>
      <c r="Y2" s="22">
        <f t="shared" si="0"/>
        <v>21</v>
      </c>
      <c r="Z2" s="22">
        <f t="shared" si="0"/>
        <v>22</v>
      </c>
      <c r="AA2" s="22">
        <f t="shared" si="0"/>
        <v>23</v>
      </c>
      <c r="AB2" s="22">
        <f t="shared" si="0"/>
        <v>24</v>
      </c>
      <c r="AC2" s="22">
        <f t="shared" si="0"/>
        <v>25</v>
      </c>
      <c r="AD2" s="22">
        <f t="shared" si="0"/>
        <v>26</v>
      </c>
      <c r="AE2" s="22">
        <f t="shared" si="0"/>
        <v>27</v>
      </c>
      <c r="AF2" s="22">
        <f t="shared" si="0"/>
        <v>28</v>
      </c>
      <c r="AG2" s="22">
        <f t="shared" si="0"/>
        <v>29</v>
      </c>
      <c r="AH2" s="22">
        <f t="shared" si="0"/>
        <v>30</v>
      </c>
      <c r="AI2" s="23">
        <f t="shared" si="0"/>
        <v>31</v>
      </c>
      <c r="AJ2" s="23">
        <v>32</v>
      </c>
      <c r="AK2" s="24">
        <v>33</v>
      </c>
      <c r="AL2" s="24">
        <v>34</v>
      </c>
      <c r="AM2" s="11"/>
    </row>
    <row r="3" spans="1:39" ht="33.75" thickTop="1">
      <c r="A3" s="21"/>
      <c r="B3" s="21"/>
      <c r="C3" s="21"/>
      <c r="D3" s="21"/>
      <c r="E3" s="108" t="s">
        <v>59</v>
      </c>
      <c r="F3" s="115" t="s">
        <v>34</v>
      </c>
      <c r="G3" s="109" t="s">
        <v>52</v>
      </c>
      <c r="H3" s="117" t="s">
        <v>53</v>
      </c>
      <c r="I3" s="108" t="s">
        <v>23</v>
      </c>
      <c r="J3" s="110" t="s">
        <v>22</v>
      </c>
      <c r="K3" s="108" t="s">
        <v>36</v>
      </c>
      <c r="L3" s="111" t="s">
        <v>54</v>
      </c>
      <c r="M3" s="109" t="s">
        <v>17</v>
      </c>
      <c r="N3" s="109" t="s">
        <v>69</v>
      </c>
      <c r="O3" s="115" t="s">
        <v>11</v>
      </c>
      <c r="P3" s="109" t="s">
        <v>55</v>
      </c>
      <c r="Q3" s="109" t="s">
        <v>13</v>
      </c>
      <c r="R3" s="109" t="s">
        <v>56</v>
      </c>
      <c r="S3" s="112" t="s">
        <v>15</v>
      </c>
      <c r="T3" s="113" t="s">
        <v>63</v>
      </c>
      <c r="U3" s="113" t="s">
        <v>57</v>
      </c>
      <c r="V3" s="112" t="s">
        <v>68</v>
      </c>
      <c r="W3" s="113" t="s">
        <v>46</v>
      </c>
      <c r="X3" s="119" t="s">
        <v>14</v>
      </c>
      <c r="Y3" s="113" t="s">
        <v>5</v>
      </c>
      <c r="Z3" s="114" t="s">
        <v>70</v>
      </c>
      <c r="AA3" s="113" t="s">
        <v>6</v>
      </c>
      <c r="AB3" s="113" t="s">
        <v>78</v>
      </c>
      <c r="AC3" s="113" t="s">
        <v>31</v>
      </c>
      <c r="AD3" s="15" t="s">
        <v>4</v>
      </c>
      <c r="AE3" s="14" t="s">
        <v>47</v>
      </c>
      <c r="AF3" s="14" t="s">
        <v>48</v>
      </c>
      <c r="AG3" s="14" t="s">
        <v>49</v>
      </c>
      <c r="AH3" s="14" t="s">
        <v>12</v>
      </c>
      <c r="AI3" s="14" t="s">
        <v>7</v>
      </c>
      <c r="AJ3" s="14" t="s">
        <v>8</v>
      </c>
      <c r="AK3" s="14" t="s">
        <v>9</v>
      </c>
      <c r="AL3" s="14" t="s">
        <v>10</v>
      </c>
      <c r="AM3" s="11"/>
    </row>
    <row r="4" spans="1:39" ht="75">
      <c r="A4" s="21"/>
      <c r="B4" s="21"/>
      <c r="C4" s="21"/>
      <c r="D4" s="21"/>
      <c r="E4" s="28" t="s">
        <v>112</v>
      </c>
      <c r="F4" s="29" t="s">
        <v>128</v>
      </c>
      <c r="G4" s="91" t="s">
        <v>129</v>
      </c>
      <c r="H4" s="30">
        <v>44711</v>
      </c>
      <c r="I4" s="30">
        <v>44711</v>
      </c>
      <c r="J4" s="30"/>
      <c r="K4" s="30">
        <v>44711</v>
      </c>
      <c r="L4" s="30">
        <v>44711</v>
      </c>
      <c r="M4" s="29" t="s">
        <v>82</v>
      </c>
      <c r="N4" s="29" t="s">
        <v>21</v>
      </c>
      <c r="O4" s="29" t="s">
        <v>83</v>
      </c>
      <c r="P4" s="29" t="s">
        <v>20</v>
      </c>
      <c r="Q4" s="29" t="s">
        <v>83</v>
      </c>
      <c r="R4" s="29" t="s">
        <v>20</v>
      </c>
      <c r="S4" s="29" t="s">
        <v>87</v>
      </c>
      <c r="T4" s="29" t="s">
        <v>88</v>
      </c>
      <c r="U4" s="29" t="s">
        <v>89</v>
      </c>
      <c r="V4" s="29"/>
      <c r="W4" s="31" t="s">
        <v>140</v>
      </c>
      <c r="X4" s="92" t="s">
        <v>25</v>
      </c>
      <c r="Y4" s="93">
        <v>5262378617</v>
      </c>
      <c r="Z4" s="91" t="s">
        <v>136</v>
      </c>
      <c r="AA4" s="29" t="s">
        <v>45</v>
      </c>
      <c r="AB4" s="118" t="s">
        <v>86</v>
      </c>
      <c r="AC4" s="32" t="s">
        <v>64</v>
      </c>
      <c r="AD4" s="94"/>
      <c r="AE4" s="29" t="s">
        <v>115</v>
      </c>
      <c r="AF4" s="29" t="s">
        <v>64</v>
      </c>
      <c r="AG4" s="29" t="s">
        <v>118</v>
      </c>
      <c r="AH4" s="29" t="s">
        <v>64</v>
      </c>
      <c r="AI4" s="29" t="s">
        <v>119</v>
      </c>
      <c r="AJ4" s="29" t="s">
        <v>64</v>
      </c>
      <c r="AK4" s="29" t="s">
        <v>64</v>
      </c>
      <c r="AL4" s="29" t="s">
        <v>120</v>
      </c>
      <c r="AM4" s="11"/>
    </row>
    <row r="5" spans="1:39" ht="37.5" customHeight="1">
      <c r="A5" s="21"/>
      <c r="B5" s="21"/>
      <c r="C5" s="21"/>
      <c r="D5" s="21"/>
      <c r="E5" s="28" t="s">
        <v>127</v>
      </c>
      <c r="F5" s="29" t="s">
        <v>130</v>
      </c>
      <c r="G5" s="91" t="s">
        <v>131</v>
      </c>
      <c r="H5" s="30">
        <v>44711</v>
      </c>
      <c r="I5" s="30">
        <v>44711</v>
      </c>
      <c r="J5" s="30"/>
      <c r="K5" s="30">
        <v>44711</v>
      </c>
      <c r="L5" s="30">
        <v>44711</v>
      </c>
      <c r="M5" s="29" t="s">
        <v>83</v>
      </c>
      <c r="N5" s="29" t="s">
        <v>20</v>
      </c>
      <c r="O5" s="29" t="s">
        <v>83</v>
      </c>
      <c r="P5" s="29" t="s">
        <v>20</v>
      </c>
      <c r="Q5" s="29" t="s">
        <v>83</v>
      </c>
      <c r="R5" s="29" t="s">
        <v>20</v>
      </c>
      <c r="S5" s="29" t="s">
        <v>91</v>
      </c>
      <c r="T5" s="29" t="s">
        <v>92</v>
      </c>
      <c r="U5" s="29" t="s">
        <v>100</v>
      </c>
      <c r="V5" s="29">
        <v>1</v>
      </c>
      <c r="W5" s="31" t="s">
        <v>141</v>
      </c>
      <c r="X5" s="92" t="s">
        <v>25</v>
      </c>
      <c r="Y5" s="93">
        <v>5262378617</v>
      </c>
      <c r="Z5" s="91" t="s">
        <v>137</v>
      </c>
      <c r="AA5" s="29" t="s">
        <v>45</v>
      </c>
      <c r="AB5" s="118"/>
      <c r="AC5" s="32" t="s">
        <v>64</v>
      </c>
      <c r="AD5" s="94"/>
      <c r="AE5" s="29" t="s">
        <v>115</v>
      </c>
      <c r="AF5" s="29" t="s">
        <v>64</v>
      </c>
      <c r="AG5" s="29" t="s">
        <v>118</v>
      </c>
      <c r="AH5" s="29" t="s">
        <v>64</v>
      </c>
      <c r="AI5" s="29" t="s">
        <v>119</v>
      </c>
      <c r="AJ5" s="29" t="s">
        <v>64</v>
      </c>
      <c r="AK5" s="29" t="s">
        <v>64</v>
      </c>
      <c r="AL5" s="29" t="s">
        <v>120</v>
      </c>
      <c r="AM5" s="11"/>
    </row>
    <row r="6" spans="1:39" ht="66" customHeight="1">
      <c r="A6" s="21"/>
      <c r="B6" s="21"/>
      <c r="C6" s="21"/>
      <c r="D6" s="21"/>
      <c r="E6" s="28"/>
      <c r="F6" s="29" t="s">
        <v>132</v>
      </c>
      <c r="G6" s="91" t="s">
        <v>133</v>
      </c>
      <c r="H6" s="30">
        <v>44711</v>
      </c>
      <c r="I6" s="30">
        <v>44711</v>
      </c>
      <c r="J6" s="30"/>
      <c r="K6" s="30">
        <v>44711</v>
      </c>
      <c r="L6" s="30">
        <v>44711</v>
      </c>
      <c r="M6" s="29" t="s">
        <v>82</v>
      </c>
      <c r="N6" s="29" t="s">
        <v>21</v>
      </c>
      <c r="O6" s="29" t="s">
        <v>83</v>
      </c>
      <c r="P6" s="29" t="s">
        <v>20</v>
      </c>
      <c r="Q6" s="29" t="s">
        <v>83</v>
      </c>
      <c r="R6" s="29" t="s">
        <v>20</v>
      </c>
      <c r="S6" s="29" t="s">
        <v>87</v>
      </c>
      <c r="T6" s="29" t="s">
        <v>88</v>
      </c>
      <c r="U6" s="29" t="s">
        <v>89</v>
      </c>
      <c r="V6" s="29"/>
      <c r="W6" s="31" t="s">
        <v>142</v>
      </c>
      <c r="X6" s="92" t="s">
        <v>25</v>
      </c>
      <c r="Y6" s="93">
        <v>5262378617</v>
      </c>
      <c r="Z6" s="91" t="s">
        <v>138</v>
      </c>
      <c r="AA6" s="29" t="s">
        <v>45</v>
      </c>
      <c r="AB6" s="118" t="s">
        <v>86</v>
      </c>
      <c r="AC6" s="32" t="s">
        <v>64</v>
      </c>
      <c r="AD6" s="94"/>
      <c r="AE6" s="29" t="s">
        <v>115</v>
      </c>
      <c r="AF6" s="29" t="s">
        <v>64</v>
      </c>
      <c r="AG6" s="29" t="s">
        <v>118</v>
      </c>
      <c r="AH6" s="29" t="s">
        <v>64</v>
      </c>
      <c r="AI6" s="29" t="s">
        <v>119</v>
      </c>
      <c r="AJ6" s="29" t="s">
        <v>64</v>
      </c>
      <c r="AK6" s="29" t="s">
        <v>64</v>
      </c>
      <c r="AL6" s="29" t="s">
        <v>120</v>
      </c>
      <c r="AM6" s="11"/>
    </row>
    <row r="7" spans="1:39" ht="75">
      <c r="A7" s="21"/>
      <c r="B7" s="21"/>
      <c r="C7" s="21"/>
      <c r="D7" s="21"/>
      <c r="E7" s="28"/>
      <c r="F7" s="29" t="s">
        <v>134</v>
      </c>
      <c r="G7" s="91" t="s">
        <v>135</v>
      </c>
      <c r="H7" s="30">
        <v>44712</v>
      </c>
      <c r="I7" s="30">
        <v>44712</v>
      </c>
      <c r="J7" s="30"/>
      <c r="K7" s="30">
        <v>44712</v>
      </c>
      <c r="L7" s="30">
        <v>44712</v>
      </c>
      <c r="M7" s="29" t="s">
        <v>82</v>
      </c>
      <c r="N7" s="29" t="s">
        <v>21</v>
      </c>
      <c r="O7" s="29" t="s">
        <v>82</v>
      </c>
      <c r="P7" s="29" t="s">
        <v>21</v>
      </c>
      <c r="Q7" s="29" t="s">
        <v>82</v>
      </c>
      <c r="R7" s="29" t="s">
        <v>21</v>
      </c>
      <c r="S7" s="29" t="s">
        <v>90</v>
      </c>
      <c r="T7" s="29" t="s">
        <v>88</v>
      </c>
      <c r="U7" s="29" t="s">
        <v>93</v>
      </c>
      <c r="V7" s="29"/>
      <c r="W7" s="31" t="s">
        <v>143</v>
      </c>
      <c r="X7" s="92" t="s">
        <v>25</v>
      </c>
      <c r="Y7" s="93">
        <v>5249100771</v>
      </c>
      <c r="Z7" s="91" t="s">
        <v>139</v>
      </c>
      <c r="AA7" s="29" t="s">
        <v>45</v>
      </c>
      <c r="AB7" s="118" t="s">
        <v>86</v>
      </c>
      <c r="AC7" s="32" t="s">
        <v>64</v>
      </c>
      <c r="AD7" s="94"/>
      <c r="AE7" s="29" t="s">
        <v>115</v>
      </c>
      <c r="AF7" s="29" t="s">
        <v>121</v>
      </c>
      <c r="AG7" s="29" t="s">
        <v>64</v>
      </c>
      <c r="AH7" s="29" t="s">
        <v>122</v>
      </c>
      <c r="AI7" s="29" t="s">
        <v>123</v>
      </c>
      <c r="AJ7" s="29" t="s">
        <v>124</v>
      </c>
      <c r="AK7" s="29" t="s">
        <v>64</v>
      </c>
      <c r="AL7" s="29" t="s">
        <v>64</v>
      </c>
      <c r="AM7" s="11"/>
    </row>
    <row r="8" spans="1:39" ht="45">
      <c r="A8" s="21"/>
      <c r="B8" s="21"/>
      <c r="C8" s="21"/>
      <c r="D8" s="21"/>
      <c r="E8" s="28"/>
      <c r="F8" s="29" t="s">
        <v>64</v>
      </c>
      <c r="G8" s="91" t="s">
        <v>64</v>
      </c>
      <c r="H8" s="30">
        <v>44715</v>
      </c>
      <c r="I8" s="30">
        <v>44715</v>
      </c>
      <c r="J8" s="30"/>
      <c r="K8" s="30">
        <v>44715</v>
      </c>
      <c r="L8" s="30">
        <v>44715</v>
      </c>
      <c r="M8" s="29" t="s">
        <v>83</v>
      </c>
      <c r="N8" s="29" t="s">
        <v>20</v>
      </c>
      <c r="O8" s="29" t="s">
        <v>82</v>
      </c>
      <c r="P8" s="29" t="s">
        <v>21</v>
      </c>
      <c r="Q8" s="29" t="s">
        <v>82</v>
      </c>
      <c r="R8" s="29" t="s">
        <v>21</v>
      </c>
      <c r="S8" s="29" t="s">
        <v>90</v>
      </c>
      <c r="T8" s="29" t="s">
        <v>88</v>
      </c>
      <c r="U8" s="29" t="s">
        <v>93</v>
      </c>
      <c r="V8" s="29"/>
      <c r="W8" s="29" t="s">
        <v>125</v>
      </c>
      <c r="X8" s="92" t="s">
        <v>24</v>
      </c>
      <c r="Y8" s="93">
        <v>5256052857</v>
      </c>
      <c r="Z8" s="91" t="s">
        <v>172</v>
      </c>
      <c r="AA8" s="29" t="s">
        <v>45</v>
      </c>
      <c r="AB8" s="118">
        <v>70000000000</v>
      </c>
      <c r="AC8" s="32" t="s">
        <v>64</v>
      </c>
      <c r="AD8" s="33"/>
      <c r="AE8" s="29" t="s">
        <v>148</v>
      </c>
      <c r="AF8" s="29" t="s">
        <v>64</v>
      </c>
      <c r="AG8" s="29" t="s">
        <v>149</v>
      </c>
      <c r="AH8" s="29" t="s">
        <v>150</v>
      </c>
      <c r="AI8" s="29" t="s">
        <v>151</v>
      </c>
      <c r="AJ8" s="29" t="s">
        <v>152</v>
      </c>
      <c r="AK8" s="29" t="s">
        <v>64</v>
      </c>
      <c r="AL8" s="29" t="s">
        <v>64</v>
      </c>
      <c r="AM8" s="11"/>
    </row>
    <row r="9" spans="1:39">
      <c r="A9" s="21"/>
      <c r="B9" s="21"/>
      <c r="C9" s="21"/>
      <c r="D9" s="21"/>
      <c r="E9" s="28"/>
      <c r="F9" s="29"/>
      <c r="G9" s="91"/>
      <c r="H9" s="30"/>
      <c r="I9" s="30"/>
      <c r="J9" s="30"/>
      <c r="K9" s="30"/>
      <c r="L9" s="30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92"/>
      <c r="Y9" s="93"/>
      <c r="Z9" s="91"/>
      <c r="AA9" s="29"/>
      <c r="AB9" s="118"/>
      <c r="AC9" s="32"/>
      <c r="AD9" s="33"/>
      <c r="AE9" s="29"/>
      <c r="AF9" s="29"/>
      <c r="AG9" s="29"/>
      <c r="AH9" s="29"/>
      <c r="AI9" s="29"/>
      <c r="AJ9" s="29"/>
      <c r="AK9" s="29"/>
      <c r="AL9" s="29"/>
      <c r="AM9" s="11"/>
    </row>
    <row r="10" spans="1:39">
      <c r="A10" s="21"/>
      <c r="B10" s="21"/>
      <c r="C10" s="21"/>
      <c r="D10" s="21"/>
      <c r="E10" s="28"/>
      <c r="F10" s="29"/>
      <c r="G10" s="91"/>
      <c r="H10" s="30"/>
      <c r="I10" s="30"/>
      <c r="J10" s="30"/>
      <c r="K10" s="30"/>
      <c r="L10" s="30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92"/>
      <c r="Y10" s="93"/>
      <c r="Z10" s="91"/>
      <c r="AA10" s="29"/>
      <c r="AB10" s="118"/>
      <c r="AC10" s="32"/>
      <c r="AD10" s="33"/>
      <c r="AE10" s="29"/>
      <c r="AF10" s="29"/>
      <c r="AG10" s="29"/>
      <c r="AH10" s="29"/>
      <c r="AI10" s="29"/>
      <c r="AJ10" s="29"/>
      <c r="AK10" s="29"/>
      <c r="AL10" s="29"/>
      <c r="AM10" s="11"/>
    </row>
    <row r="11" spans="1:39">
      <c r="A11" s="21"/>
      <c r="B11" s="21"/>
      <c r="C11" s="21"/>
      <c r="D11" s="21"/>
      <c r="E11" s="28"/>
      <c r="F11" s="29"/>
      <c r="G11" s="91"/>
      <c r="H11" s="30"/>
      <c r="I11" s="30"/>
      <c r="J11" s="30"/>
      <c r="K11" s="30"/>
      <c r="L11" s="30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92"/>
      <c r="Y11" s="93"/>
      <c r="Z11" s="91"/>
      <c r="AA11" s="29"/>
      <c r="AB11" s="118"/>
      <c r="AC11" s="32"/>
      <c r="AD11" s="33"/>
      <c r="AE11" s="29"/>
      <c r="AF11" s="29"/>
      <c r="AG11" s="29"/>
      <c r="AH11" s="29"/>
      <c r="AI11" s="29"/>
      <c r="AJ11" s="29"/>
      <c r="AK11" s="29"/>
      <c r="AL11" s="29"/>
      <c r="AM11" s="11"/>
    </row>
    <row r="12" spans="1:39">
      <c r="A12" s="21"/>
      <c r="B12" s="21"/>
      <c r="C12" s="21"/>
      <c r="D12" s="21"/>
      <c r="E12" s="28"/>
      <c r="F12" s="29"/>
      <c r="G12" s="91"/>
      <c r="H12" s="30"/>
      <c r="I12" s="30"/>
      <c r="J12" s="30"/>
      <c r="K12" s="30"/>
      <c r="L12" s="30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92"/>
      <c r="Y12" s="93"/>
      <c r="Z12" s="91"/>
      <c r="AA12" s="29"/>
      <c r="AB12" s="118"/>
      <c r="AC12" s="32"/>
      <c r="AD12" s="33"/>
      <c r="AE12" s="29"/>
      <c r="AF12" s="29"/>
      <c r="AG12" s="29"/>
      <c r="AH12" s="29"/>
      <c r="AI12" s="29"/>
      <c r="AJ12" s="29"/>
      <c r="AK12" s="29"/>
      <c r="AL12" s="29"/>
      <c r="AM12" s="11"/>
    </row>
    <row r="13" spans="1:39">
      <c r="A13" s="21"/>
      <c r="B13" s="21"/>
      <c r="C13" s="25"/>
      <c r="D13" s="21"/>
      <c r="E13" s="28"/>
      <c r="F13" s="29"/>
      <c r="G13" s="91"/>
      <c r="H13" s="30"/>
      <c r="I13" s="30"/>
      <c r="J13" s="30"/>
      <c r="K13" s="30"/>
      <c r="L13" s="30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92"/>
      <c r="Y13" s="93"/>
      <c r="Z13" s="91"/>
      <c r="AA13" s="29"/>
      <c r="AB13" s="118"/>
      <c r="AC13" s="32"/>
      <c r="AD13" s="33"/>
      <c r="AE13" s="29"/>
      <c r="AF13" s="29"/>
      <c r="AG13" s="29"/>
      <c r="AH13" s="29"/>
      <c r="AI13" s="29"/>
      <c r="AJ13" s="29"/>
      <c r="AK13" s="29"/>
      <c r="AL13" s="29"/>
      <c r="AM13" s="11"/>
    </row>
    <row r="14" spans="1:39" ht="43.5" customHeight="1">
      <c r="A14" s="21"/>
      <c r="B14" s="21"/>
      <c r="C14" s="21"/>
      <c r="D14" s="21"/>
      <c r="E14" s="28"/>
      <c r="F14" s="29"/>
      <c r="G14" s="91"/>
      <c r="H14" s="30"/>
      <c r="I14" s="30"/>
      <c r="J14" s="30"/>
      <c r="K14" s="30"/>
      <c r="L14" s="30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92"/>
      <c r="Y14" s="93"/>
      <c r="Z14" s="91"/>
      <c r="AA14" s="29"/>
      <c r="AB14" s="118"/>
      <c r="AC14" s="32"/>
      <c r="AD14" s="33"/>
      <c r="AE14" s="29"/>
      <c r="AF14" s="29"/>
      <c r="AG14" s="29"/>
      <c r="AH14" s="29"/>
      <c r="AI14" s="29"/>
      <c r="AJ14" s="29"/>
      <c r="AK14" s="29"/>
      <c r="AL14" s="29"/>
      <c r="AM14" s="11"/>
    </row>
    <row r="15" spans="1:39">
      <c r="A15" s="21"/>
      <c r="B15" s="21"/>
      <c r="C15" s="21"/>
      <c r="D15" s="21"/>
      <c r="E15" s="28"/>
      <c r="F15" s="29"/>
      <c r="G15" s="91"/>
      <c r="H15" s="30"/>
      <c r="I15" s="30"/>
      <c r="J15" s="30"/>
      <c r="K15" s="30"/>
      <c r="L15" s="30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92"/>
      <c r="Y15" s="93"/>
      <c r="Z15" s="91"/>
      <c r="AA15" s="29"/>
      <c r="AB15" s="118"/>
      <c r="AC15" s="32"/>
      <c r="AD15" s="33"/>
      <c r="AE15" s="29"/>
      <c r="AF15" s="29"/>
      <c r="AG15" s="29"/>
      <c r="AH15" s="29"/>
      <c r="AI15" s="29"/>
      <c r="AJ15" s="29"/>
      <c r="AK15" s="29"/>
      <c r="AL15" s="29"/>
      <c r="AM15" s="11"/>
    </row>
    <row r="16" spans="1:39">
      <c r="A16" s="21"/>
      <c r="B16" s="21"/>
      <c r="C16" s="21"/>
      <c r="D16" s="21"/>
      <c r="E16" s="28"/>
      <c r="F16" s="29"/>
      <c r="G16" s="91"/>
      <c r="H16" s="30"/>
      <c r="I16" s="30"/>
      <c r="J16" s="30"/>
      <c r="K16" s="30"/>
      <c r="L16" s="30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92"/>
      <c r="Y16" s="93"/>
      <c r="Z16" s="91"/>
      <c r="AA16" s="29"/>
      <c r="AB16" s="118"/>
      <c r="AC16" s="32"/>
      <c r="AD16" s="33"/>
      <c r="AE16" s="29"/>
      <c r="AF16" s="29"/>
      <c r="AG16" s="29"/>
      <c r="AH16" s="29"/>
      <c r="AI16" s="29"/>
      <c r="AJ16" s="29"/>
      <c r="AK16" s="29"/>
      <c r="AL16" s="29"/>
      <c r="AM16" s="11"/>
    </row>
    <row r="17" spans="1:39">
      <c r="A17" s="21"/>
      <c r="B17" s="21"/>
      <c r="C17" s="21"/>
      <c r="D17" s="21"/>
      <c r="E17" s="28"/>
      <c r="F17" s="29"/>
      <c r="G17" s="91"/>
      <c r="H17" s="30"/>
      <c r="I17" s="30"/>
      <c r="J17" s="30"/>
      <c r="K17" s="30"/>
      <c r="L17" s="30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31"/>
      <c r="X17" s="92"/>
      <c r="Y17" s="93"/>
      <c r="Z17" s="91"/>
      <c r="AA17" s="29"/>
      <c r="AB17" s="118"/>
      <c r="AC17" s="32"/>
      <c r="AD17" s="33"/>
      <c r="AE17" s="29"/>
      <c r="AF17" s="29"/>
      <c r="AG17" s="29"/>
      <c r="AH17" s="29"/>
      <c r="AI17" s="29"/>
      <c r="AJ17" s="29"/>
      <c r="AK17" s="29"/>
      <c r="AL17" s="29"/>
      <c r="AM17" s="11"/>
    </row>
    <row r="18" spans="1:39">
      <c r="A18" s="21"/>
      <c r="B18" s="21"/>
      <c r="C18" s="21"/>
      <c r="D18" s="21"/>
      <c r="E18" s="28"/>
      <c r="F18" s="29"/>
      <c r="G18" s="91"/>
      <c r="H18" s="30"/>
      <c r="I18" s="30"/>
      <c r="J18" s="30"/>
      <c r="K18" s="30"/>
      <c r="L18" s="3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31"/>
      <c r="X18" s="92"/>
      <c r="Y18" s="93"/>
      <c r="Z18" s="91"/>
      <c r="AA18" s="29"/>
      <c r="AB18" s="118"/>
      <c r="AC18" s="32"/>
      <c r="AD18" s="33"/>
      <c r="AE18" s="29"/>
      <c r="AF18" s="29"/>
      <c r="AG18" s="29"/>
      <c r="AH18" s="29"/>
      <c r="AI18" s="29"/>
      <c r="AJ18" s="29"/>
      <c r="AK18" s="29"/>
      <c r="AL18" s="29"/>
      <c r="AM18" s="11"/>
    </row>
    <row r="19" spans="1:39">
      <c r="A19" s="21"/>
      <c r="B19" s="21"/>
      <c r="C19" s="21"/>
      <c r="D19" s="21"/>
      <c r="E19" s="28"/>
      <c r="F19" s="29"/>
      <c r="G19" s="91"/>
      <c r="H19" s="30"/>
      <c r="I19" s="30"/>
      <c r="J19" s="30"/>
      <c r="K19" s="30"/>
      <c r="L19" s="30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31"/>
      <c r="X19" s="92"/>
      <c r="Y19" s="93"/>
      <c r="Z19" s="91"/>
      <c r="AA19" s="29"/>
      <c r="AB19" s="118"/>
      <c r="AC19" s="32"/>
      <c r="AD19" s="33"/>
      <c r="AE19" s="29"/>
      <c r="AF19" s="29"/>
      <c r="AG19" s="29"/>
      <c r="AH19" s="29"/>
      <c r="AI19" s="29"/>
      <c r="AJ19" s="29"/>
      <c r="AK19" s="29"/>
      <c r="AL19" s="29"/>
      <c r="AM19" s="11"/>
    </row>
    <row r="20" spans="1:39">
      <c r="A20" s="21"/>
      <c r="B20" s="21"/>
      <c r="C20" s="21"/>
      <c r="D20" s="21"/>
      <c r="E20" s="28"/>
      <c r="F20" s="29"/>
      <c r="G20" s="91"/>
      <c r="H20" s="30"/>
      <c r="I20" s="30"/>
      <c r="J20" s="30"/>
      <c r="K20" s="30"/>
      <c r="L20" s="30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31"/>
      <c r="X20" s="92"/>
      <c r="Y20" s="93"/>
      <c r="Z20" s="91"/>
      <c r="AA20" s="29"/>
      <c r="AB20" s="118"/>
      <c r="AC20" s="32"/>
      <c r="AD20" s="33"/>
      <c r="AE20" s="29"/>
      <c r="AF20" s="29"/>
      <c r="AG20" s="29"/>
      <c r="AH20" s="29"/>
      <c r="AI20" s="29"/>
      <c r="AJ20" s="29"/>
      <c r="AK20" s="29"/>
      <c r="AL20" s="29"/>
      <c r="AM20" s="11"/>
    </row>
    <row r="21" spans="1:39">
      <c r="A21" s="21"/>
      <c r="B21" s="21"/>
      <c r="C21" s="21"/>
      <c r="D21" s="21"/>
      <c r="E21" s="28"/>
      <c r="F21" s="29"/>
      <c r="G21" s="91"/>
      <c r="H21" s="30"/>
      <c r="I21" s="30"/>
      <c r="J21" s="30"/>
      <c r="K21" s="30"/>
      <c r="L21" s="30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1"/>
      <c r="X21" s="92"/>
      <c r="Y21" s="93"/>
      <c r="Z21" s="91"/>
      <c r="AA21" s="29"/>
      <c r="AB21" s="118"/>
      <c r="AC21" s="32"/>
      <c r="AD21" s="33"/>
      <c r="AE21" s="29"/>
      <c r="AF21" s="29"/>
      <c r="AG21" s="29"/>
      <c r="AH21" s="29"/>
      <c r="AI21" s="29"/>
      <c r="AJ21" s="29"/>
      <c r="AK21" s="29"/>
      <c r="AL21" s="29"/>
      <c r="AM21" s="11"/>
    </row>
    <row r="22" spans="1:39">
      <c r="A22" s="21"/>
      <c r="B22" s="21"/>
      <c r="C22" s="21"/>
      <c r="D22" s="21"/>
      <c r="E22" s="28"/>
      <c r="F22" s="29"/>
      <c r="G22" s="91"/>
      <c r="H22" s="30"/>
      <c r="I22" s="30"/>
      <c r="J22" s="30"/>
      <c r="K22" s="30"/>
      <c r="L22" s="30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31"/>
      <c r="X22" s="92"/>
      <c r="Y22" s="93"/>
      <c r="Z22" s="91"/>
      <c r="AA22" s="29"/>
      <c r="AB22" s="118"/>
      <c r="AC22" s="32"/>
      <c r="AD22" s="33"/>
      <c r="AE22" s="29"/>
      <c r="AF22" s="29"/>
      <c r="AG22" s="29"/>
      <c r="AH22" s="29"/>
      <c r="AI22" s="29"/>
      <c r="AJ22" s="29"/>
      <c r="AK22" s="29"/>
      <c r="AL22" s="29"/>
      <c r="AM22" s="11"/>
    </row>
    <row r="23" spans="1:39">
      <c r="A23" s="21"/>
      <c r="B23" s="21"/>
      <c r="C23" s="21"/>
      <c r="D23" s="21"/>
      <c r="E23" s="28"/>
      <c r="F23" s="29"/>
      <c r="G23" s="91"/>
      <c r="H23" s="30"/>
      <c r="I23" s="30"/>
      <c r="J23" s="30"/>
      <c r="K23" s="30"/>
      <c r="L23" s="30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31"/>
      <c r="X23" s="92"/>
      <c r="Y23" s="93"/>
      <c r="Z23" s="91"/>
      <c r="AA23" s="29"/>
      <c r="AB23" s="118"/>
      <c r="AC23" s="32"/>
      <c r="AD23" s="33"/>
      <c r="AE23" s="29"/>
      <c r="AF23" s="29"/>
      <c r="AG23" s="29"/>
      <c r="AH23" s="29"/>
      <c r="AI23" s="29"/>
      <c r="AJ23" s="29"/>
      <c r="AK23" s="29"/>
      <c r="AL23" s="29"/>
      <c r="AM23" s="11"/>
    </row>
    <row r="24" spans="1:39" ht="69" customHeight="1">
      <c r="A24" s="21"/>
      <c r="B24" s="21"/>
      <c r="C24" s="21"/>
      <c r="D24" s="21"/>
      <c r="E24" s="28"/>
      <c r="F24" s="29"/>
      <c r="G24" s="91"/>
      <c r="H24" s="30"/>
      <c r="I24" s="30"/>
      <c r="J24" s="30"/>
      <c r="K24" s="30"/>
      <c r="L24" s="30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31"/>
      <c r="X24" s="92"/>
      <c r="Y24" s="93"/>
      <c r="Z24" s="91"/>
      <c r="AA24" s="29"/>
      <c r="AB24" s="118"/>
      <c r="AC24" s="32"/>
      <c r="AD24" s="33"/>
      <c r="AE24" s="29"/>
      <c r="AF24" s="29"/>
      <c r="AG24" s="29"/>
      <c r="AH24" s="29"/>
      <c r="AI24" s="29"/>
      <c r="AJ24" s="29"/>
      <c r="AK24" s="29"/>
      <c r="AL24" s="29"/>
      <c r="AM24" s="11"/>
    </row>
    <row r="25" spans="1:39">
      <c r="A25" s="21"/>
      <c r="B25" s="21"/>
      <c r="C25" s="21"/>
      <c r="D25" s="21"/>
      <c r="E25" s="28"/>
      <c r="F25" s="29"/>
      <c r="G25" s="91"/>
      <c r="H25" s="30"/>
      <c r="I25" s="30"/>
      <c r="J25" s="30"/>
      <c r="K25" s="30"/>
      <c r="L25" s="30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31"/>
      <c r="X25" s="92"/>
      <c r="Y25" s="93"/>
      <c r="Z25" s="91"/>
      <c r="AA25" s="29"/>
      <c r="AB25" s="118"/>
      <c r="AC25" s="32"/>
      <c r="AD25" s="33"/>
      <c r="AE25" s="29"/>
      <c r="AF25" s="29"/>
      <c r="AG25" s="29"/>
      <c r="AH25" s="29"/>
      <c r="AI25" s="29"/>
      <c r="AJ25" s="29"/>
      <c r="AK25" s="29"/>
      <c r="AL25" s="29"/>
      <c r="AM25" s="11"/>
    </row>
    <row r="26" spans="1:39">
      <c r="A26" s="21"/>
      <c r="B26" s="21"/>
      <c r="C26" s="21"/>
      <c r="D26" s="21"/>
      <c r="E26" s="28"/>
      <c r="F26" s="29"/>
      <c r="G26" s="91"/>
      <c r="H26" s="30"/>
      <c r="I26" s="30"/>
      <c r="J26" s="30"/>
      <c r="K26" s="30"/>
      <c r="L26" s="30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31"/>
      <c r="X26" s="92"/>
      <c r="Y26" s="93"/>
      <c r="Z26" s="91"/>
      <c r="AA26" s="29"/>
      <c r="AB26" s="118"/>
      <c r="AC26" s="32"/>
      <c r="AD26" s="33"/>
      <c r="AE26" s="29"/>
      <c r="AF26" s="29"/>
      <c r="AG26" s="29"/>
      <c r="AH26" s="29"/>
      <c r="AI26" s="29"/>
      <c r="AJ26" s="29"/>
      <c r="AK26" s="29"/>
      <c r="AL26" s="29"/>
      <c r="AM26" s="11"/>
    </row>
    <row r="27" spans="1:39">
      <c r="A27" s="21"/>
      <c r="B27" s="21"/>
      <c r="C27" s="21"/>
      <c r="D27" s="21"/>
      <c r="E27" s="28"/>
      <c r="F27" s="29"/>
      <c r="G27" s="91"/>
      <c r="H27" s="30"/>
      <c r="I27" s="30"/>
      <c r="J27" s="30"/>
      <c r="K27" s="30"/>
      <c r="L27" s="30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31"/>
      <c r="X27" s="92"/>
      <c r="Y27" s="93"/>
      <c r="Z27" s="91"/>
      <c r="AA27" s="29"/>
      <c r="AB27" s="118"/>
      <c r="AC27" s="32"/>
      <c r="AD27" s="33"/>
      <c r="AE27" s="29"/>
      <c r="AF27" s="29"/>
      <c r="AG27" s="29"/>
      <c r="AH27" s="29"/>
      <c r="AI27" s="29"/>
      <c r="AJ27" s="29"/>
      <c r="AK27" s="29"/>
      <c r="AL27" s="29"/>
      <c r="AM27" s="11"/>
    </row>
    <row r="28" spans="1:39">
      <c r="A28" s="21"/>
      <c r="B28" s="21"/>
      <c r="C28" s="21"/>
      <c r="D28" s="21"/>
      <c r="E28" s="28"/>
      <c r="F28" s="29"/>
      <c r="G28" s="91"/>
      <c r="H28" s="30"/>
      <c r="I28" s="30"/>
      <c r="J28" s="30"/>
      <c r="K28" s="30"/>
      <c r="L28" s="30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31"/>
      <c r="X28" s="92"/>
      <c r="Y28" s="93"/>
      <c r="Z28" s="91"/>
      <c r="AA28" s="29"/>
      <c r="AB28" s="118"/>
      <c r="AC28" s="32"/>
      <c r="AD28" s="33"/>
      <c r="AE28" s="29"/>
      <c r="AF28" s="29"/>
      <c r="AG28" s="29"/>
      <c r="AH28" s="29"/>
      <c r="AI28" s="29"/>
      <c r="AJ28" s="29"/>
      <c r="AK28" s="29"/>
      <c r="AL28" s="29"/>
      <c r="AM28" s="11"/>
    </row>
    <row r="29" spans="1:39">
      <c r="A29" s="21"/>
      <c r="B29" s="21"/>
      <c r="C29" s="21"/>
      <c r="D29" s="21"/>
      <c r="E29" s="28"/>
      <c r="F29" s="29"/>
      <c r="G29" s="91"/>
      <c r="H29" s="30"/>
      <c r="I29" s="30"/>
      <c r="J29" s="30"/>
      <c r="K29" s="30"/>
      <c r="L29" s="30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31"/>
      <c r="X29" s="92"/>
      <c r="Y29" s="93"/>
      <c r="Z29" s="91"/>
      <c r="AA29" s="29"/>
      <c r="AB29" s="118"/>
      <c r="AC29" s="32"/>
      <c r="AD29" s="33"/>
      <c r="AE29" s="29"/>
      <c r="AF29" s="29"/>
      <c r="AG29" s="29"/>
      <c r="AH29" s="29"/>
      <c r="AI29" s="29"/>
      <c r="AJ29" s="29"/>
      <c r="AK29" s="29"/>
      <c r="AL29" s="29"/>
      <c r="AM29" s="11"/>
    </row>
    <row r="30" spans="1:39">
      <c r="A30" s="21"/>
      <c r="B30" s="21"/>
      <c r="C30" s="21"/>
      <c r="D30" s="21"/>
      <c r="E30" s="28"/>
      <c r="F30" s="29"/>
      <c r="G30" s="91"/>
      <c r="H30" s="30"/>
      <c r="I30" s="30"/>
      <c r="J30" s="30"/>
      <c r="K30" s="30"/>
      <c r="L30" s="30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31"/>
      <c r="X30" s="92"/>
      <c r="Y30" s="93"/>
      <c r="Z30" s="91"/>
      <c r="AA30" s="29"/>
      <c r="AB30" s="118"/>
      <c r="AC30" s="32"/>
      <c r="AD30" s="33"/>
      <c r="AE30" s="29"/>
      <c r="AF30" s="29"/>
      <c r="AG30" s="29"/>
      <c r="AH30" s="29"/>
      <c r="AI30" s="29"/>
      <c r="AJ30" s="29"/>
      <c r="AK30" s="29"/>
      <c r="AL30" s="29"/>
      <c r="AM30" s="11"/>
    </row>
    <row r="31" spans="1:39">
      <c r="A31" s="21"/>
      <c r="B31" s="21"/>
      <c r="C31" s="21"/>
      <c r="D31" s="21"/>
      <c r="E31" s="28"/>
      <c r="F31" s="29"/>
      <c r="G31" s="91"/>
      <c r="H31" s="30"/>
      <c r="I31" s="30"/>
      <c r="J31" s="30"/>
      <c r="K31" s="30"/>
      <c r="L31" s="30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31"/>
      <c r="X31" s="92"/>
      <c r="Y31" s="93"/>
      <c r="Z31" s="91"/>
      <c r="AA31" s="29"/>
      <c r="AB31" s="118"/>
      <c r="AC31" s="32"/>
      <c r="AD31" s="33"/>
      <c r="AE31" s="29"/>
      <c r="AF31" s="29"/>
      <c r="AG31" s="29"/>
      <c r="AH31" s="29"/>
      <c r="AI31" s="29"/>
      <c r="AJ31" s="29"/>
      <c r="AK31" s="29"/>
      <c r="AL31" s="29"/>
      <c r="AM31" s="11"/>
    </row>
    <row r="32" spans="1:39">
      <c r="A32" s="21"/>
      <c r="B32" s="21"/>
      <c r="C32" s="21"/>
      <c r="D32" s="21"/>
      <c r="E32" s="28"/>
      <c r="F32" s="29"/>
      <c r="G32" s="91"/>
      <c r="H32" s="30"/>
      <c r="I32" s="30"/>
      <c r="J32" s="30"/>
      <c r="K32" s="30"/>
      <c r="L32" s="30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31"/>
      <c r="X32" s="92"/>
      <c r="Y32" s="93"/>
      <c r="Z32" s="91"/>
      <c r="AA32" s="29"/>
      <c r="AB32" s="118"/>
      <c r="AC32" s="32"/>
      <c r="AD32" s="33"/>
      <c r="AE32" s="29"/>
      <c r="AF32" s="29"/>
      <c r="AG32" s="29"/>
      <c r="AH32" s="29"/>
      <c r="AI32" s="29"/>
      <c r="AJ32" s="29"/>
      <c r="AK32" s="29"/>
      <c r="AL32" s="29"/>
      <c r="AM32" s="11"/>
    </row>
    <row r="33" spans="1:39">
      <c r="A33" s="21"/>
      <c r="B33" s="21"/>
      <c r="C33" s="21"/>
      <c r="D33" s="21"/>
      <c r="E33" s="28"/>
      <c r="F33" s="29"/>
      <c r="G33" s="91"/>
      <c r="H33" s="30"/>
      <c r="I33" s="30"/>
      <c r="J33" s="30"/>
      <c r="K33" s="30"/>
      <c r="L33" s="30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31"/>
      <c r="X33" s="92"/>
      <c r="Y33" s="93"/>
      <c r="Z33" s="91"/>
      <c r="AA33" s="29"/>
      <c r="AB33" s="118"/>
      <c r="AC33" s="32"/>
      <c r="AD33" s="33"/>
      <c r="AE33" s="29"/>
      <c r="AF33" s="29"/>
      <c r="AG33" s="29"/>
      <c r="AH33" s="29"/>
      <c r="AI33" s="29"/>
      <c r="AJ33" s="29"/>
      <c r="AK33" s="29"/>
      <c r="AL33" s="29"/>
      <c r="AM33" s="11"/>
    </row>
    <row r="34" spans="1:39">
      <c r="A34" s="21"/>
      <c r="B34" s="21"/>
      <c r="C34" s="21"/>
      <c r="D34" s="21"/>
      <c r="E34" s="28"/>
      <c r="F34" s="29"/>
      <c r="G34" s="91"/>
      <c r="H34" s="30"/>
      <c r="I34" s="30"/>
      <c r="J34" s="30"/>
      <c r="K34" s="30"/>
      <c r="L34" s="30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31"/>
      <c r="X34" s="92"/>
      <c r="Y34" s="93"/>
      <c r="Z34" s="91"/>
      <c r="AA34" s="29"/>
      <c r="AB34" s="118"/>
      <c r="AC34" s="32"/>
      <c r="AD34" s="33"/>
      <c r="AE34" s="29"/>
      <c r="AF34" s="29"/>
      <c r="AG34" s="29"/>
      <c r="AH34" s="29"/>
      <c r="AI34" s="29"/>
      <c r="AJ34" s="29"/>
      <c r="AK34" s="29"/>
      <c r="AL34" s="29"/>
      <c r="AM34" s="11"/>
    </row>
    <row r="35" spans="1:39">
      <c r="A35" s="21"/>
      <c r="B35" s="21"/>
      <c r="C35" s="21"/>
      <c r="D35" s="21"/>
      <c r="E35" s="28"/>
      <c r="F35" s="29"/>
      <c r="G35" s="91"/>
      <c r="H35" s="30"/>
      <c r="I35" s="30"/>
      <c r="J35" s="30"/>
      <c r="K35" s="30"/>
      <c r="L35" s="30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31"/>
      <c r="X35" s="92"/>
      <c r="Y35" s="93"/>
      <c r="Z35" s="91"/>
      <c r="AA35" s="29"/>
      <c r="AB35" s="118"/>
      <c r="AC35" s="32"/>
      <c r="AD35" s="33"/>
      <c r="AE35" s="29"/>
      <c r="AF35" s="29"/>
      <c r="AG35" s="29"/>
      <c r="AH35" s="29"/>
      <c r="AI35" s="29"/>
      <c r="AJ35" s="29"/>
      <c r="AK35" s="29"/>
      <c r="AL35" s="29"/>
      <c r="AM35" s="11"/>
    </row>
    <row r="36" spans="1:39">
      <c r="A36" s="21"/>
      <c r="B36" s="21"/>
      <c r="C36" s="21"/>
      <c r="D36" s="21"/>
      <c r="E36" s="28"/>
      <c r="F36" s="29"/>
      <c r="G36" s="91"/>
      <c r="H36" s="30"/>
      <c r="I36" s="30"/>
      <c r="J36" s="30"/>
      <c r="K36" s="30"/>
      <c r="L36" s="30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31"/>
      <c r="X36" s="92"/>
      <c r="Y36" s="93"/>
      <c r="Z36" s="91"/>
      <c r="AA36" s="29"/>
      <c r="AB36" s="118"/>
      <c r="AC36" s="32"/>
      <c r="AD36" s="33"/>
      <c r="AE36" s="29"/>
      <c r="AF36" s="29"/>
      <c r="AG36" s="29"/>
      <c r="AH36" s="29"/>
      <c r="AI36" s="29"/>
      <c r="AJ36" s="29"/>
      <c r="AK36" s="29"/>
      <c r="AL36" s="29"/>
      <c r="AM36" s="11"/>
    </row>
    <row r="37" spans="1:39">
      <c r="A37" s="21"/>
      <c r="B37" s="21"/>
      <c r="C37" s="21"/>
      <c r="D37" s="21"/>
      <c r="E37" s="28"/>
      <c r="F37" s="29"/>
      <c r="G37" s="91"/>
      <c r="H37" s="30"/>
      <c r="I37" s="30"/>
      <c r="J37" s="30"/>
      <c r="K37" s="30"/>
      <c r="L37" s="30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31"/>
      <c r="X37" s="92"/>
      <c r="Y37" s="93"/>
      <c r="Z37" s="91"/>
      <c r="AA37" s="29"/>
      <c r="AB37" s="118"/>
      <c r="AC37" s="32"/>
      <c r="AD37" s="33"/>
      <c r="AE37" s="29"/>
      <c r="AF37" s="29"/>
      <c r="AG37" s="29"/>
      <c r="AH37" s="29"/>
      <c r="AI37" s="29"/>
      <c r="AJ37" s="29"/>
      <c r="AK37" s="29"/>
      <c r="AL37" s="29"/>
      <c r="AM37" s="11"/>
    </row>
    <row r="38" spans="1:39">
      <c r="A38" s="21"/>
      <c r="B38" s="21"/>
      <c r="C38" s="21"/>
      <c r="D38" s="21"/>
      <c r="E38" s="28"/>
      <c r="F38" s="29"/>
      <c r="G38" s="91"/>
      <c r="H38" s="30"/>
      <c r="I38" s="30"/>
      <c r="J38" s="30"/>
      <c r="K38" s="30"/>
      <c r="L38" s="30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31"/>
      <c r="X38" s="92"/>
      <c r="Y38" s="93"/>
      <c r="Z38" s="91"/>
      <c r="AA38" s="29"/>
      <c r="AB38" s="118"/>
      <c r="AC38" s="32"/>
      <c r="AD38" s="33"/>
      <c r="AE38" s="29"/>
      <c r="AF38" s="29"/>
      <c r="AG38" s="29"/>
      <c r="AH38" s="29"/>
      <c r="AI38" s="29"/>
      <c r="AJ38" s="29"/>
      <c r="AK38" s="29"/>
      <c r="AL38" s="29"/>
      <c r="AM38" s="11"/>
    </row>
    <row r="39" spans="1:39">
      <c r="A39" s="21"/>
      <c r="B39" s="21"/>
      <c r="C39" s="21"/>
      <c r="D39" s="21"/>
      <c r="E39" s="28"/>
      <c r="F39" s="29"/>
      <c r="G39" s="91"/>
      <c r="H39" s="30"/>
      <c r="I39" s="30"/>
      <c r="J39" s="30"/>
      <c r="K39" s="30"/>
      <c r="L39" s="30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31"/>
      <c r="X39" s="92"/>
      <c r="Y39" s="93"/>
      <c r="Z39" s="91"/>
      <c r="AA39" s="29"/>
      <c r="AB39" s="118"/>
      <c r="AC39" s="32"/>
      <c r="AD39" s="33"/>
      <c r="AE39" s="29"/>
      <c r="AF39" s="29"/>
      <c r="AG39" s="29"/>
      <c r="AH39" s="29"/>
      <c r="AI39" s="29"/>
      <c r="AJ39" s="29"/>
      <c r="AK39" s="29"/>
      <c r="AL39" s="29"/>
      <c r="AM39" s="11"/>
    </row>
    <row r="40" spans="1:39">
      <c r="A40" s="21"/>
      <c r="B40" s="21"/>
      <c r="C40" s="21"/>
      <c r="D40" s="21"/>
      <c r="E40" s="28"/>
      <c r="F40" s="29"/>
      <c r="G40" s="91"/>
      <c r="H40" s="30"/>
      <c r="I40" s="30"/>
      <c r="J40" s="30"/>
      <c r="K40" s="30"/>
      <c r="L40" s="30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31"/>
      <c r="X40" s="92"/>
      <c r="Y40" s="93"/>
      <c r="Z40" s="91"/>
      <c r="AA40" s="29"/>
      <c r="AB40" s="118"/>
      <c r="AC40" s="32"/>
      <c r="AD40" s="33"/>
      <c r="AE40" s="29"/>
      <c r="AF40" s="29"/>
      <c r="AG40" s="29"/>
      <c r="AH40" s="29"/>
      <c r="AI40" s="29"/>
      <c r="AJ40" s="29"/>
      <c r="AK40" s="29"/>
      <c r="AL40" s="29"/>
      <c r="AM40" s="11"/>
    </row>
    <row r="41" spans="1:39">
      <c r="A41" s="21"/>
      <c r="B41" s="21"/>
      <c r="C41" s="21"/>
      <c r="D41" s="21"/>
      <c r="E41" s="28"/>
      <c r="F41" s="29"/>
      <c r="G41" s="91"/>
      <c r="H41" s="30"/>
      <c r="I41" s="30"/>
      <c r="J41" s="30"/>
      <c r="K41" s="30"/>
      <c r="L41" s="30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31"/>
      <c r="X41" s="92"/>
      <c r="Y41" s="93"/>
      <c r="Z41" s="91"/>
      <c r="AA41" s="29"/>
      <c r="AB41" s="118"/>
      <c r="AC41" s="32"/>
      <c r="AD41" s="33"/>
      <c r="AE41" s="29"/>
      <c r="AF41" s="29"/>
      <c r="AG41" s="29"/>
      <c r="AH41" s="29"/>
      <c r="AI41" s="29"/>
      <c r="AJ41" s="29"/>
      <c r="AK41" s="29"/>
      <c r="AL41" s="29"/>
      <c r="AM41" s="11"/>
    </row>
    <row r="42" spans="1:39">
      <c r="A42" s="21"/>
      <c r="B42" s="21"/>
      <c r="C42" s="21"/>
      <c r="D42" s="21"/>
      <c r="E42" s="28"/>
      <c r="F42" s="29"/>
      <c r="G42" s="91"/>
      <c r="H42" s="30"/>
      <c r="I42" s="30"/>
      <c r="J42" s="30"/>
      <c r="K42" s="30"/>
      <c r="L42" s="30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31"/>
      <c r="X42" s="92"/>
      <c r="Y42" s="93"/>
      <c r="Z42" s="91"/>
      <c r="AA42" s="29"/>
      <c r="AB42" s="118"/>
      <c r="AC42" s="32"/>
      <c r="AD42" s="33"/>
      <c r="AE42" s="29"/>
      <c r="AF42" s="29"/>
      <c r="AG42" s="29"/>
      <c r="AH42" s="29"/>
      <c r="AI42" s="29"/>
      <c r="AJ42" s="29"/>
      <c r="AK42" s="29"/>
      <c r="AL42" s="29"/>
      <c r="AM42" s="11"/>
    </row>
    <row r="43" spans="1:39">
      <c r="A43" s="21"/>
      <c r="B43" s="21"/>
      <c r="C43" s="21"/>
      <c r="D43" s="21"/>
      <c r="E43" s="28"/>
      <c r="F43" s="29"/>
      <c r="G43" s="91"/>
      <c r="H43" s="30"/>
      <c r="I43" s="30"/>
      <c r="J43" s="30"/>
      <c r="K43" s="30"/>
      <c r="L43" s="30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31"/>
      <c r="X43" s="92"/>
      <c r="Y43" s="93"/>
      <c r="Z43" s="91"/>
      <c r="AA43" s="29"/>
      <c r="AB43" s="118"/>
      <c r="AC43" s="32"/>
      <c r="AD43" s="33"/>
      <c r="AE43" s="29"/>
      <c r="AF43" s="29"/>
      <c r="AG43" s="29"/>
      <c r="AH43" s="29"/>
      <c r="AI43" s="29"/>
      <c r="AJ43" s="29"/>
      <c r="AK43" s="29"/>
      <c r="AL43" s="29"/>
      <c r="AM43" s="11"/>
    </row>
    <row r="44" spans="1:39">
      <c r="A44" s="21"/>
      <c r="B44" s="21"/>
      <c r="C44" s="21"/>
      <c r="D44" s="21"/>
      <c r="E44" s="28"/>
      <c r="F44" s="29"/>
      <c r="G44" s="91"/>
      <c r="H44" s="30"/>
      <c r="I44" s="30"/>
      <c r="J44" s="30"/>
      <c r="K44" s="30"/>
      <c r="L44" s="30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31"/>
      <c r="X44" s="92"/>
      <c r="Y44" s="93"/>
      <c r="Z44" s="91"/>
      <c r="AA44" s="29"/>
      <c r="AB44" s="118"/>
      <c r="AC44" s="32"/>
      <c r="AD44" s="33"/>
      <c r="AE44" s="29"/>
      <c r="AF44" s="29"/>
      <c r="AG44" s="29"/>
      <c r="AH44" s="29"/>
      <c r="AI44" s="29"/>
      <c r="AJ44" s="29"/>
      <c r="AK44" s="29"/>
      <c r="AL44" s="29"/>
      <c r="AM44" s="11"/>
    </row>
    <row r="45" spans="1:39">
      <c r="A45" s="21"/>
      <c r="B45" s="21"/>
      <c r="C45" s="21"/>
      <c r="D45" s="21"/>
      <c r="E45" s="28"/>
      <c r="F45" s="29"/>
      <c r="G45" s="91"/>
      <c r="H45" s="30"/>
      <c r="I45" s="30"/>
      <c r="J45" s="30"/>
      <c r="K45" s="30"/>
      <c r="L45" s="30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31"/>
      <c r="X45" s="92"/>
      <c r="Y45" s="93"/>
      <c r="Z45" s="91"/>
      <c r="AA45" s="29"/>
      <c r="AB45" s="118"/>
      <c r="AC45" s="32"/>
      <c r="AD45" s="33"/>
      <c r="AE45" s="29"/>
      <c r="AF45" s="29"/>
      <c r="AG45" s="29"/>
      <c r="AH45" s="29"/>
      <c r="AI45" s="29"/>
      <c r="AJ45" s="29"/>
      <c r="AK45" s="29"/>
      <c r="AL45" s="29"/>
      <c r="AM45" s="11"/>
    </row>
    <row r="46" spans="1:39">
      <c r="A46" s="21"/>
      <c r="B46" s="21"/>
      <c r="C46" s="21"/>
      <c r="D46" s="21"/>
      <c r="E46" s="28"/>
      <c r="F46" s="29"/>
      <c r="G46" s="91"/>
      <c r="H46" s="30"/>
      <c r="I46" s="30"/>
      <c r="J46" s="30"/>
      <c r="K46" s="30"/>
      <c r="L46" s="30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31"/>
      <c r="X46" s="92"/>
      <c r="Y46" s="93"/>
      <c r="Z46" s="91"/>
      <c r="AA46" s="29"/>
      <c r="AB46" s="118"/>
      <c r="AC46" s="32"/>
      <c r="AD46" s="33"/>
      <c r="AE46" s="29"/>
      <c r="AF46" s="29"/>
      <c r="AG46" s="29"/>
      <c r="AH46" s="29"/>
      <c r="AI46" s="29"/>
      <c r="AJ46" s="29"/>
      <c r="AK46" s="29"/>
      <c r="AL46" s="29"/>
      <c r="AM46" s="11"/>
    </row>
    <row r="47" spans="1:39">
      <c r="A47" s="21"/>
      <c r="B47" s="21"/>
      <c r="C47" s="21"/>
      <c r="D47" s="21"/>
      <c r="E47" s="28"/>
      <c r="F47" s="29"/>
      <c r="G47" s="34"/>
      <c r="H47" s="30"/>
      <c r="I47" s="30"/>
      <c r="J47" s="30"/>
      <c r="K47" s="30"/>
      <c r="L47" s="30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31"/>
      <c r="X47" s="92"/>
      <c r="Y47" s="93"/>
      <c r="Z47" s="91"/>
      <c r="AA47" s="29"/>
      <c r="AB47" s="118"/>
      <c r="AC47" s="32"/>
      <c r="AD47" s="94"/>
      <c r="AE47" s="29"/>
      <c r="AF47" s="29"/>
      <c r="AG47" s="29"/>
      <c r="AH47" s="29"/>
      <c r="AI47" s="29"/>
      <c r="AJ47" s="29"/>
      <c r="AK47" s="29"/>
      <c r="AL47" s="29"/>
      <c r="AM47" s="11"/>
    </row>
    <row r="48" spans="1:39">
      <c r="A48" s="21"/>
      <c r="B48" s="21"/>
      <c r="C48" s="21"/>
      <c r="D48" s="21"/>
      <c r="E48" s="28"/>
      <c r="F48" s="29"/>
      <c r="G48" s="34"/>
      <c r="H48" s="30"/>
      <c r="I48" s="30"/>
      <c r="J48" s="30"/>
      <c r="K48" s="30"/>
      <c r="L48" s="30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31"/>
      <c r="X48" s="92"/>
      <c r="Y48" s="93"/>
      <c r="Z48" s="91"/>
      <c r="AA48" s="29"/>
      <c r="AB48" s="118"/>
      <c r="AC48" s="32"/>
      <c r="AD48" s="94"/>
      <c r="AE48" s="29"/>
      <c r="AF48" s="29"/>
      <c r="AG48" s="29"/>
      <c r="AH48" s="29"/>
      <c r="AI48" s="29"/>
      <c r="AJ48" s="29"/>
      <c r="AK48" s="29"/>
      <c r="AL48" s="29"/>
      <c r="AM48" s="11"/>
    </row>
    <row r="49" spans="1:39">
      <c r="A49" s="21"/>
      <c r="B49" s="21"/>
      <c r="C49" s="21"/>
      <c r="D49" s="21"/>
      <c r="E49" s="28"/>
      <c r="F49" s="29"/>
      <c r="G49" s="34"/>
      <c r="H49" s="30"/>
      <c r="I49" s="30"/>
      <c r="J49" s="30"/>
      <c r="K49" s="30"/>
      <c r="L49" s="30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31"/>
      <c r="X49" s="92"/>
      <c r="Y49" s="93"/>
      <c r="Z49" s="91"/>
      <c r="AA49" s="29"/>
      <c r="AB49" s="118"/>
      <c r="AC49" s="32"/>
      <c r="AD49" s="94"/>
      <c r="AE49" s="29"/>
      <c r="AF49" s="29"/>
      <c r="AG49" s="29"/>
      <c r="AH49" s="29"/>
      <c r="AI49" s="29"/>
      <c r="AJ49" s="29"/>
      <c r="AK49" s="29"/>
      <c r="AL49" s="29"/>
      <c r="AM49" s="11"/>
    </row>
    <row r="50" spans="1:39">
      <c r="A50" s="21"/>
      <c r="B50" s="21"/>
      <c r="C50" s="21"/>
      <c r="D50" s="21"/>
      <c r="E50" s="28"/>
      <c r="F50" s="29"/>
      <c r="G50" s="34"/>
      <c r="H50" s="30"/>
      <c r="I50" s="30"/>
      <c r="J50" s="30"/>
      <c r="K50" s="30"/>
      <c r="L50" s="30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31"/>
      <c r="X50" s="92"/>
      <c r="Y50" s="93"/>
      <c r="Z50" s="91"/>
      <c r="AA50" s="29"/>
      <c r="AB50" s="118"/>
      <c r="AC50" s="32"/>
      <c r="AD50" s="94"/>
      <c r="AE50" s="29"/>
      <c r="AF50" s="29"/>
      <c r="AG50" s="29"/>
      <c r="AH50" s="29"/>
      <c r="AI50" s="29"/>
      <c r="AJ50" s="29"/>
      <c r="AK50" s="29"/>
      <c r="AL50" s="29"/>
      <c r="AM50" s="11"/>
    </row>
    <row r="51" spans="1:39">
      <c r="A51" s="21"/>
      <c r="B51" s="21"/>
      <c r="C51" s="21"/>
      <c r="D51" s="21"/>
      <c r="E51" s="28"/>
      <c r="F51" s="29"/>
      <c r="G51" s="34"/>
      <c r="H51" s="30"/>
      <c r="I51" s="30"/>
      <c r="J51" s="30"/>
      <c r="K51" s="30"/>
      <c r="L51" s="30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31"/>
      <c r="X51" s="92"/>
      <c r="Y51" s="93"/>
      <c r="Z51" s="91"/>
      <c r="AA51" s="29"/>
      <c r="AB51" s="118"/>
      <c r="AC51" s="32"/>
      <c r="AD51" s="94"/>
      <c r="AE51" s="29"/>
      <c r="AF51" s="29"/>
      <c r="AG51" s="29"/>
      <c r="AH51" s="29"/>
      <c r="AI51" s="29"/>
      <c r="AJ51" s="29"/>
      <c r="AK51" s="29"/>
      <c r="AL51" s="29"/>
      <c r="AM51" s="11"/>
    </row>
    <row r="52" spans="1:39">
      <c r="A52" s="21"/>
      <c r="B52" s="21"/>
      <c r="C52" s="21"/>
      <c r="D52" s="21"/>
      <c r="E52" s="28"/>
      <c r="F52" s="29"/>
      <c r="G52" s="34"/>
      <c r="H52" s="30"/>
      <c r="I52" s="30"/>
      <c r="J52" s="30"/>
      <c r="K52" s="30"/>
      <c r="L52" s="30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31"/>
      <c r="X52" s="92"/>
      <c r="Y52" s="93"/>
      <c r="Z52" s="91"/>
      <c r="AA52" s="29"/>
      <c r="AB52" s="118"/>
      <c r="AC52" s="32"/>
      <c r="AD52" s="94"/>
      <c r="AE52" s="29"/>
      <c r="AF52" s="29"/>
      <c r="AG52" s="29"/>
      <c r="AH52" s="29"/>
      <c r="AI52" s="29"/>
      <c r="AJ52" s="29"/>
      <c r="AK52" s="29"/>
      <c r="AL52" s="29"/>
      <c r="AM52" s="11"/>
    </row>
    <row r="53" spans="1:39">
      <c r="A53" s="21"/>
      <c r="B53" s="21"/>
      <c r="C53" s="21"/>
      <c r="D53" s="21"/>
      <c r="E53" s="28"/>
      <c r="F53" s="29"/>
      <c r="G53" s="34"/>
      <c r="H53" s="30"/>
      <c r="I53" s="30"/>
      <c r="J53" s="30"/>
      <c r="K53" s="30"/>
      <c r="L53" s="30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31"/>
      <c r="X53" s="92"/>
      <c r="Y53" s="93"/>
      <c r="Z53" s="91"/>
      <c r="AA53" s="29"/>
      <c r="AB53" s="118"/>
      <c r="AC53" s="32"/>
      <c r="AD53" s="94"/>
      <c r="AE53" s="29"/>
      <c r="AF53" s="29"/>
      <c r="AG53" s="29"/>
      <c r="AH53" s="29"/>
      <c r="AI53" s="29"/>
      <c r="AJ53" s="29"/>
      <c r="AK53" s="29"/>
      <c r="AL53" s="29"/>
      <c r="AM53" s="11"/>
    </row>
    <row r="54" spans="1:39">
      <c r="A54" s="21"/>
      <c r="B54" s="21"/>
      <c r="C54" s="21"/>
      <c r="D54" s="21"/>
      <c r="E54" s="28"/>
      <c r="F54" s="29"/>
      <c r="G54" s="34"/>
      <c r="H54" s="30"/>
      <c r="I54" s="30"/>
      <c r="J54" s="30"/>
      <c r="K54" s="30"/>
      <c r="L54" s="30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31"/>
      <c r="X54" s="92"/>
      <c r="Y54" s="93"/>
      <c r="Z54" s="91"/>
      <c r="AA54" s="29"/>
      <c r="AB54" s="118"/>
      <c r="AC54" s="32"/>
      <c r="AD54" s="94"/>
      <c r="AE54" s="29"/>
      <c r="AF54" s="29"/>
      <c r="AG54" s="29"/>
      <c r="AH54" s="29"/>
      <c r="AI54" s="29"/>
      <c r="AJ54" s="29"/>
      <c r="AK54" s="29"/>
      <c r="AL54" s="29"/>
      <c r="AM54" s="11"/>
    </row>
    <row r="55" spans="1:39">
      <c r="A55" s="21"/>
      <c r="B55" s="21"/>
      <c r="C55" s="21"/>
      <c r="D55" s="21"/>
      <c r="E55" s="28"/>
      <c r="F55" s="29"/>
      <c r="G55" s="34"/>
      <c r="H55" s="30"/>
      <c r="I55" s="30"/>
      <c r="J55" s="30"/>
      <c r="K55" s="30"/>
      <c r="L55" s="30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31"/>
      <c r="X55" s="92"/>
      <c r="Y55" s="93"/>
      <c r="Z55" s="91"/>
      <c r="AA55" s="29"/>
      <c r="AB55" s="118"/>
      <c r="AC55" s="32"/>
      <c r="AD55" s="94"/>
      <c r="AE55" s="29"/>
      <c r="AF55" s="29"/>
      <c r="AG55" s="29"/>
      <c r="AH55" s="29"/>
      <c r="AI55" s="29"/>
      <c r="AJ55" s="29"/>
      <c r="AK55" s="29"/>
      <c r="AL55" s="29"/>
      <c r="AM55" s="11"/>
    </row>
    <row r="56" spans="1:39">
      <c r="A56" s="21"/>
      <c r="B56" s="21"/>
      <c r="C56" s="21"/>
      <c r="D56" s="21"/>
      <c r="E56" s="28"/>
      <c r="F56" s="29"/>
      <c r="G56" s="34"/>
      <c r="H56" s="30"/>
      <c r="I56" s="30"/>
      <c r="J56" s="30"/>
      <c r="K56" s="30"/>
      <c r="L56" s="30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31"/>
      <c r="X56" s="92"/>
      <c r="Y56" s="93"/>
      <c r="Z56" s="91"/>
      <c r="AA56" s="29"/>
      <c r="AB56" s="118"/>
      <c r="AC56" s="32"/>
      <c r="AD56" s="94"/>
      <c r="AE56" s="29"/>
      <c r="AF56" s="29"/>
      <c r="AG56" s="29"/>
      <c r="AH56" s="29"/>
      <c r="AI56" s="29"/>
      <c r="AJ56" s="29"/>
      <c r="AK56" s="29"/>
      <c r="AL56" s="29"/>
      <c r="AM56" s="11"/>
    </row>
    <row r="57" spans="1:39">
      <c r="A57" s="21"/>
      <c r="B57" s="21"/>
      <c r="C57" s="21"/>
      <c r="D57" s="21"/>
      <c r="E57" s="28"/>
      <c r="F57" s="29"/>
      <c r="G57" s="34"/>
      <c r="H57" s="30"/>
      <c r="I57" s="30"/>
      <c r="J57" s="30"/>
      <c r="K57" s="30"/>
      <c r="L57" s="30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31"/>
      <c r="X57" s="92"/>
      <c r="Y57" s="93"/>
      <c r="Z57" s="91"/>
      <c r="AA57" s="29"/>
      <c r="AB57" s="118"/>
      <c r="AC57" s="32"/>
      <c r="AD57" s="94"/>
      <c r="AE57" s="29"/>
      <c r="AF57" s="29"/>
      <c r="AG57" s="29"/>
      <c r="AH57" s="29"/>
      <c r="AI57" s="29"/>
      <c r="AJ57" s="29"/>
      <c r="AK57" s="29"/>
      <c r="AL57" s="29"/>
      <c r="AM57" s="11"/>
    </row>
    <row r="58" spans="1:39">
      <c r="A58" s="21"/>
      <c r="B58" s="21"/>
      <c r="C58" s="21"/>
      <c r="D58" s="21"/>
      <c r="E58" s="28"/>
      <c r="F58" s="29"/>
      <c r="G58" s="34"/>
      <c r="H58" s="30"/>
      <c r="I58" s="30"/>
      <c r="J58" s="30"/>
      <c r="K58" s="30"/>
      <c r="L58" s="30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31"/>
      <c r="X58" s="92"/>
      <c r="Y58" s="93"/>
      <c r="Z58" s="91"/>
      <c r="AA58" s="29"/>
      <c r="AB58" s="118"/>
      <c r="AC58" s="32"/>
      <c r="AD58" s="94"/>
      <c r="AE58" s="29"/>
      <c r="AF58" s="29"/>
      <c r="AG58" s="29"/>
      <c r="AH58" s="29"/>
      <c r="AI58" s="29"/>
      <c r="AJ58" s="29"/>
      <c r="AK58" s="29"/>
      <c r="AL58" s="29"/>
      <c r="AM58" s="11"/>
    </row>
    <row r="59" spans="1:39">
      <c r="A59" s="21"/>
      <c r="B59" s="21"/>
      <c r="C59" s="21"/>
      <c r="D59" s="21"/>
      <c r="E59" s="28"/>
      <c r="F59" s="29"/>
      <c r="G59" s="34"/>
      <c r="H59" s="30"/>
      <c r="I59" s="30"/>
      <c r="J59" s="30"/>
      <c r="K59" s="30"/>
      <c r="L59" s="30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31"/>
      <c r="X59" s="92"/>
      <c r="Y59" s="93"/>
      <c r="Z59" s="91"/>
      <c r="AA59" s="29"/>
      <c r="AB59" s="118"/>
      <c r="AC59" s="32"/>
      <c r="AD59" s="94"/>
      <c r="AE59" s="29"/>
      <c r="AF59" s="29"/>
      <c r="AG59" s="29"/>
      <c r="AH59" s="29"/>
      <c r="AI59" s="29"/>
      <c r="AJ59" s="29"/>
      <c r="AK59" s="29"/>
      <c r="AL59" s="29"/>
      <c r="AM59" s="11"/>
    </row>
    <row r="60" spans="1:39">
      <c r="A60" s="21"/>
      <c r="B60" s="21"/>
      <c r="C60" s="21"/>
      <c r="D60" s="21"/>
      <c r="E60" s="28"/>
      <c r="F60" s="29"/>
      <c r="G60" s="34"/>
      <c r="H60" s="30"/>
      <c r="I60" s="30"/>
      <c r="J60" s="30"/>
      <c r="K60" s="30"/>
      <c r="L60" s="30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31"/>
      <c r="X60" s="92"/>
      <c r="Y60" s="93"/>
      <c r="Z60" s="91"/>
      <c r="AA60" s="29"/>
      <c r="AB60" s="118"/>
      <c r="AC60" s="32"/>
      <c r="AD60" s="94"/>
      <c r="AE60" s="29"/>
      <c r="AF60" s="29"/>
      <c r="AG60" s="29"/>
      <c r="AH60" s="29"/>
      <c r="AI60" s="29"/>
      <c r="AJ60" s="29"/>
      <c r="AK60" s="29"/>
      <c r="AL60" s="29"/>
      <c r="AM60" s="11"/>
    </row>
    <row r="61" spans="1:39">
      <c r="A61" s="21"/>
      <c r="B61" s="21"/>
      <c r="C61" s="21"/>
      <c r="D61" s="21"/>
      <c r="E61" s="28"/>
      <c r="F61" s="29"/>
      <c r="G61" s="34"/>
      <c r="H61" s="30"/>
      <c r="I61" s="30"/>
      <c r="J61" s="30"/>
      <c r="K61" s="30"/>
      <c r="L61" s="30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31"/>
      <c r="X61" s="92"/>
      <c r="Y61" s="93"/>
      <c r="Z61" s="91"/>
      <c r="AA61" s="29"/>
      <c r="AB61" s="118"/>
      <c r="AC61" s="32"/>
      <c r="AD61" s="94"/>
      <c r="AE61" s="29"/>
      <c r="AF61" s="29"/>
      <c r="AG61" s="29"/>
      <c r="AH61" s="29"/>
      <c r="AI61" s="29"/>
      <c r="AJ61" s="29"/>
      <c r="AK61" s="29"/>
      <c r="AL61" s="29"/>
      <c r="AM61" s="11"/>
    </row>
    <row r="62" spans="1:39">
      <c r="A62" s="21"/>
      <c r="B62" s="21"/>
      <c r="C62" s="21"/>
      <c r="D62" s="21"/>
      <c r="E62" s="28"/>
      <c r="F62" s="29"/>
      <c r="G62" s="34"/>
      <c r="H62" s="30"/>
      <c r="I62" s="30"/>
      <c r="J62" s="30"/>
      <c r="K62" s="30"/>
      <c r="L62" s="30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31"/>
      <c r="X62" s="92"/>
      <c r="Y62" s="93"/>
      <c r="Z62" s="91"/>
      <c r="AA62" s="29"/>
      <c r="AB62" s="118"/>
      <c r="AC62" s="32"/>
      <c r="AD62" s="94"/>
      <c r="AE62" s="29"/>
      <c r="AF62" s="29"/>
      <c r="AG62" s="29"/>
      <c r="AH62" s="29"/>
      <c r="AI62" s="29"/>
      <c r="AJ62" s="29"/>
      <c r="AK62" s="29"/>
      <c r="AL62" s="29"/>
      <c r="AM62" s="11"/>
    </row>
    <row r="63" spans="1:39">
      <c r="A63" s="21"/>
      <c r="B63" s="21"/>
      <c r="C63" s="21"/>
      <c r="D63" s="21"/>
      <c r="E63" s="28"/>
      <c r="F63" s="29"/>
      <c r="G63" s="34"/>
      <c r="H63" s="30"/>
      <c r="I63" s="30"/>
      <c r="J63" s="30"/>
      <c r="K63" s="30"/>
      <c r="L63" s="30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31"/>
      <c r="X63" s="92"/>
      <c r="Y63" s="93"/>
      <c r="Z63" s="91"/>
      <c r="AA63" s="29"/>
      <c r="AB63" s="118"/>
      <c r="AC63" s="32"/>
      <c r="AD63" s="94"/>
      <c r="AE63" s="29"/>
      <c r="AF63" s="29"/>
      <c r="AG63" s="29"/>
      <c r="AH63" s="29"/>
      <c r="AI63" s="29"/>
      <c r="AJ63" s="29"/>
      <c r="AK63" s="29"/>
      <c r="AL63" s="29"/>
      <c r="AM63" s="11"/>
    </row>
    <row r="64" spans="1:39">
      <c r="A64" s="21"/>
      <c r="B64" s="21"/>
      <c r="C64" s="21"/>
      <c r="D64" s="21"/>
      <c r="E64" s="28"/>
      <c r="F64" s="29"/>
      <c r="G64" s="34"/>
      <c r="H64" s="30"/>
      <c r="I64" s="30"/>
      <c r="J64" s="30"/>
      <c r="K64" s="30"/>
      <c r="L64" s="30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31"/>
      <c r="X64" s="92"/>
      <c r="Y64" s="93"/>
      <c r="Z64" s="91"/>
      <c r="AA64" s="29"/>
      <c r="AB64" s="118"/>
      <c r="AC64" s="32"/>
      <c r="AD64" s="94"/>
      <c r="AE64" s="29"/>
      <c r="AF64" s="29"/>
      <c r="AG64" s="29"/>
      <c r="AH64" s="29"/>
      <c r="AI64" s="29"/>
      <c r="AJ64" s="29"/>
      <c r="AK64" s="29"/>
      <c r="AL64" s="29"/>
      <c r="AM64" s="11"/>
    </row>
    <row r="65" spans="1:39">
      <c r="A65" s="21"/>
      <c r="B65" s="21"/>
      <c r="C65" s="21"/>
      <c r="D65" s="21"/>
      <c r="E65" s="28"/>
      <c r="F65" s="29"/>
      <c r="G65" s="34"/>
      <c r="H65" s="30"/>
      <c r="I65" s="30"/>
      <c r="J65" s="30"/>
      <c r="K65" s="30"/>
      <c r="L65" s="30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31"/>
      <c r="X65" s="92"/>
      <c r="Y65" s="93"/>
      <c r="Z65" s="91"/>
      <c r="AA65" s="29"/>
      <c r="AB65" s="118"/>
      <c r="AC65" s="32"/>
      <c r="AD65" s="94"/>
      <c r="AE65" s="29"/>
      <c r="AF65" s="29"/>
      <c r="AG65" s="29"/>
      <c r="AH65" s="29"/>
      <c r="AI65" s="29"/>
      <c r="AJ65" s="29"/>
      <c r="AK65" s="29"/>
      <c r="AL65" s="29"/>
      <c r="AM65" s="11"/>
    </row>
    <row r="66" spans="1:39">
      <c r="A66" s="21"/>
      <c r="B66" s="21"/>
      <c r="C66" s="21"/>
      <c r="D66" s="21"/>
      <c r="E66" s="28"/>
      <c r="F66" s="29"/>
      <c r="G66" s="34"/>
      <c r="H66" s="30"/>
      <c r="I66" s="30"/>
      <c r="J66" s="30"/>
      <c r="K66" s="30"/>
      <c r="L66" s="30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31"/>
      <c r="X66" s="92"/>
      <c r="Y66" s="93"/>
      <c r="Z66" s="91"/>
      <c r="AA66" s="29"/>
      <c r="AB66" s="118"/>
      <c r="AC66" s="32"/>
      <c r="AD66" s="94"/>
      <c r="AE66" s="29"/>
      <c r="AF66" s="29"/>
      <c r="AG66" s="29"/>
      <c r="AH66" s="29"/>
      <c r="AI66" s="29"/>
      <c r="AJ66" s="29"/>
      <c r="AK66" s="29"/>
      <c r="AL66" s="29"/>
      <c r="AM66" s="11"/>
    </row>
    <row r="67" spans="1:39">
      <c r="A67" s="21"/>
      <c r="B67" s="21"/>
      <c r="C67" s="21"/>
      <c r="D67" s="21"/>
      <c r="E67" s="28"/>
      <c r="F67" s="29"/>
      <c r="G67" s="34"/>
      <c r="H67" s="30"/>
      <c r="I67" s="30"/>
      <c r="J67" s="30"/>
      <c r="K67" s="30"/>
      <c r="L67" s="30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31"/>
      <c r="X67" s="92"/>
      <c r="Y67" s="93"/>
      <c r="Z67" s="91"/>
      <c r="AA67" s="29"/>
      <c r="AB67" s="118"/>
      <c r="AC67" s="32"/>
      <c r="AD67" s="94"/>
      <c r="AE67" s="29"/>
      <c r="AF67" s="29"/>
      <c r="AG67" s="29"/>
      <c r="AH67" s="29"/>
      <c r="AI67" s="29"/>
      <c r="AJ67" s="29"/>
      <c r="AK67" s="29"/>
      <c r="AL67" s="29"/>
      <c r="AM67" s="11"/>
    </row>
    <row r="68" spans="1:39">
      <c r="A68" s="21"/>
      <c r="B68" s="21"/>
      <c r="C68" s="21"/>
      <c r="D68" s="21"/>
      <c r="E68" s="28"/>
      <c r="F68" s="29"/>
      <c r="G68" s="34"/>
      <c r="H68" s="30"/>
      <c r="I68" s="30"/>
      <c r="J68" s="30"/>
      <c r="K68" s="30"/>
      <c r="L68" s="30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31"/>
      <c r="X68" s="92"/>
      <c r="Y68" s="93"/>
      <c r="Z68" s="91"/>
      <c r="AA68" s="29"/>
      <c r="AB68" s="118"/>
      <c r="AC68" s="32"/>
      <c r="AD68" s="94"/>
      <c r="AE68" s="29"/>
      <c r="AF68" s="29"/>
      <c r="AG68" s="29"/>
      <c r="AH68" s="29"/>
      <c r="AI68" s="29"/>
      <c r="AJ68" s="29"/>
      <c r="AK68" s="29"/>
      <c r="AL68" s="29"/>
      <c r="AM68" s="11"/>
    </row>
    <row r="69" spans="1:39">
      <c r="A69" s="21"/>
      <c r="B69" s="21"/>
      <c r="C69" s="21"/>
      <c r="D69" s="21"/>
      <c r="E69" s="28"/>
      <c r="F69" s="29"/>
      <c r="G69" s="34"/>
      <c r="H69" s="30"/>
      <c r="I69" s="30"/>
      <c r="J69" s="30"/>
      <c r="K69" s="30"/>
      <c r="L69" s="30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31"/>
      <c r="X69" s="92"/>
      <c r="Y69" s="93"/>
      <c r="Z69" s="91"/>
      <c r="AA69" s="29"/>
      <c r="AB69" s="118"/>
      <c r="AC69" s="32"/>
      <c r="AD69" s="94"/>
      <c r="AE69" s="29"/>
      <c r="AF69" s="29"/>
      <c r="AG69" s="29"/>
      <c r="AH69" s="29"/>
      <c r="AI69" s="29"/>
      <c r="AJ69" s="29"/>
      <c r="AK69" s="29"/>
      <c r="AL69" s="29"/>
      <c r="AM69" s="11"/>
    </row>
    <row r="70" spans="1:39">
      <c r="A70" s="21"/>
      <c r="B70" s="21"/>
      <c r="C70" s="21"/>
      <c r="D70" s="21"/>
      <c r="E70" s="28"/>
      <c r="F70" s="29"/>
      <c r="G70" s="34"/>
      <c r="H70" s="30"/>
      <c r="I70" s="30"/>
      <c r="J70" s="30"/>
      <c r="K70" s="30"/>
      <c r="L70" s="30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31"/>
      <c r="X70" s="92"/>
      <c r="Y70" s="93"/>
      <c r="Z70" s="91"/>
      <c r="AA70" s="29"/>
      <c r="AB70" s="118"/>
      <c r="AC70" s="32"/>
      <c r="AD70" s="94"/>
      <c r="AE70" s="29"/>
      <c r="AF70" s="29"/>
      <c r="AG70" s="29"/>
      <c r="AH70" s="29"/>
      <c r="AI70" s="29"/>
      <c r="AJ70" s="29"/>
      <c r="AK70" s="29"/>
      <c r="AL70" s="29"/>
      <c r="AM70" s="11"/>
    </row>
    <row r="71" spans="1:39">
      <c r="A71" s="21"/>
      <c r="B71" s="21"/>
      <c r="C71" s="21"/>
      <c r="D71" s="21"/>
      <c r="E71" s="28"/>
      <c r="F71" s="29"/>
      <c r="G71" s="34"/>
      <c r="H71" s="30"/>
      <c r="I71" s="30"/>
      <c r="J71" s="30"/>
      <c r="K71" s="30"/>
      <c r="L71" s="30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31"/>
      <c r="X71" s="92"/>
      <c r="Y71" s="93"/>
      <c r="Z71" s="91"/>
      <c r="AA71" s="29"/>
      <c r="AB71" s="118"/>
      <c r="AC71" s="32"/>
      <c r="AD71" s="94"/>
      <c r="AE71" s="29"/>
      <c r="AF71" s="29"/>
      <c r="AG71" s="29"/>
      <c r="AH71" s="29"/>
      <c r="AI71" s="29"/>
      <c r="AJ71" s="29"/>
      <c r="AK71" s="29"/>
      <c r="AL71" s="29"/>
      <c r="AM71" s="11"/>
    </row>
    <row r="72" spans="1:39">
      <c r="A72" s="21"/>
      <c r="B72" s="21"/>
      <c r="C72" s="21"/>
      <c r="D72" s="21"/>
      <c r="E72" s="28"/>
      <c r="F72" s="29"/>
      <c r="G72" s="34"/>
      <c r="H72" s="30"/>
      <c r="I72" s="30"/>
      <c r="J72" s="30"/>
      <c r="K72" s="30"/>
      <c r="L72" s="30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31"/>
      <c r="X72" s="92"/>
      <c r="Y72" s="93"/>
      <c r="Z72" s="91"/>
      <c r="AA72" s="29"/>
      <c r="AB72" s="118"/>
      <c r="AC72" s="32"/>
      <c r="AD72" s="94"/>
      <c r="AE72" s="29"/>
      <c r="AF72" s="29"/>
      <c r="AG72" s="29"/>
      <c r="AH72" s="29"/>
      <c r="AI72" s="29"/>
      <c r="AJ72" s="29"/>
      <c r="AK72" s="29"/>
      <c r="AL72" s="29"/>
      <c r="AM72" s="11"/>
    </row>
    <row r="73" spans="1:39">
      <c r="A73" s="21"/>
      <c r="B73" s="21"/>
      <c r="C73" s="21"/>
      <c r="D73" s="21"/>
      <c r="E73" s="28"/>
      <c r="F73" s="29"/>
      <c r="G73" s="34"/>
      <c r="H73" s="30"/>
      <c r="I73" s="30"/>
      <c r="J73" s="30"/>
      <c r="K73" s="30"/>
      <c r="L73" s="30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31"/>
      <c r="X73" s="92"/>
      <c r="Y73" s="93"/>
      <c r="Z73" s="91"/>
      <c r="AA73" s="29"/>
      <c r="AB73" s="118"/>
      <c r="AC73" s="32"/>
      <c r="AD73" s="94"/>
      <c r="AE73" s="29"/>
      <c r="AF73" s="29"/>
      <c r="AG73" s="29"/>
      <c r="AH73" s="29"/>
      <c r="AI73" s="29"/>
      <c r="AJ73" s="29"/>
      <c r="AK73" s="29"/>
      <c r="AL73" s="29"/>
      <c r="AM73" s="11"/>
    </row>
    <row r="74" spans="1:39">
      <c r="A74" s="21"/>
      <c r="B74" s="21"/>
      <c r="C74" s="21"/>
      <c r="D74" s="21"/>
      <c r="E74" s="28"/>
      <c r="F74" s="29"/>
      <c r="G74" s="34"/>
      <c r="H74" s="30"/>
      <c r="I74" s="30"/>
      <c r="J74" s="30"/>
      <c r="K74" s="30"/>
      <c r="L74" s="30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31"/>
      <c r="X74" s="92"/>
      <c r="Y74" s="93"/>
      <c r="Z74" s="91"/>
      <c r="AA74" s="29"/>
      <c r="AB74" s="118"/>
      <c r="AC74" s="32"/>
      <c r="AD74" s="94"/>
      <c r="AE74" s="29"/>
      <c r="AF74" s="29"/>
      <c r="AG74" s="29"/>
      <c r="AH74" s="29"/>
      <c r="AI74" s="29"/>
      <c r="AJ74" s="29"/>
      <c r="AK74" s="29"/>
      <c r="AL74" s="29"/>
      <c r="AM74" s="11"/>
    </row>
    <row r="75" spans="1:39">
      <c r="A75" s="21"/>
      <c r="B75" s="21"/>
      <c r="C75" s="21"/>
      <c r="D75" s="21"/>
      <c r="E75" s="28"/>
      <c r="F75" s="29"/>
      <c r="G75" s="34"/>
      <c r="H75" s="30"/>
      <c r="I75" s="30"/>
      <c r="J75" s="30"/>
      <c r="K75" s="30"/>
      <c r="L75" s="30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31"/>
      <c r="X75" s="92"/>
      <c r="Y75" s="93"/>
      <c r="Z75" s="91"/>
      <c r="AA75" s="29"/>
      <c r="AB75" s="118"/>
      <c r="AC75" s="32"/>
      <c r="AD75" s="94"/>
      <c r="AE75" s="29"/>
      <c r="AF75" s="29"/>
      <c r="AG75" s="29"/>
      <c r="AH75" s="29"/>
      <c r="AI75" s="29"/>
      <c r="AJ75" s="29"/>
      <c r="AK75" s="29"/>
      <c r="AL75" s="29"/>
      <c r="AM75" s="11"/>
    </row>
    <row r="76" spans="1:39">
      <c r="A76" s="21"/>
      <c r="B76" s="21"/>
      <c r="C76" s="21"/>
      <c r="D76" s="21"/>
      <c r="E76" s="28"/>
      <c r="F76" s="29"/>
      <c r="G76" s="34"/>
      <c r="H76" s="30"/>
      <c r="I76" s="30"/>
      <c r="J76" s="30"/>
      <c r="K76" s="30"/>
      <c r="L76" s="30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31"/>
      <c r="X76" s="92"/>
      <c r="Y76" s="93"/>
      <c r="Z76" s="91"/>
      <c r="AA76" s="29"/>
      <c r="AB76" s="118"/>
      <c r="AC76" s="32"/>
      <c r="AD76" s="94"/>
      <c r="AE76" s="29"/>
      <c r="AF76" s="29"/>
      <c r="AG76" s="29"/>
      <c r="AH76" s="29"/>
      <c r="AI76" s="29"/>
      <c r="AJ76" s="29"/>
      <c r="AK76" s="29"/>
      <c r="AL76" s="29"/>
      <c r="AM76" s="11"/>
    </row>
    <row r="77" spans="1:39">
      <c r="E77" s="28"/>
      <c r="F77" s="29"/>
      <c r="G77" s="34"/>
      <c r="H77" s="30"/>
      <c r="I77" s="30"/>
      <c r="J77" s="30"/>
      <c r="K77" s="30"/>
      <c r="L77" s="30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31"/>
      <c r="X77" s="92"/>
      <c r="Y77" s="93"/>
      <c r="Z77" s="91"/>
      <c r="AA77" s="29"/>
      <c r="AB77" s="118"/>
      <c r="AC77" s="32"/>
      <c r="AD77" s="94"/>
      <c r="AE77" s="29"/>
      <c r="AF77" s="29"/>
      <c r="AG77" s="29"/>
      <c r="AH77" s="29"/>
      <c r="AI77" s="29"/>
      <c r="AJ77" s="29"/>
      <c r="AK77" s="29"/>
      <c r="AL77" s="29"/>
      <c r="AM77" s="11"/>
    </row>
    <row r="78" spans="1:39">
      <c r="E78" s="28"/>
      <c r="F78" s="29"/>
      <c r="G78" s="34"/>
      <c r="H78" s="30"/>
      <c r="I78" s="30"/>
      <c r="J78" s="30"/>
      <c r="K78" s="30"/>
      <c r="L78" s="30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31"/>
      <c r="X78" s="92"/>
      <c r="Y78" s="93"/>
      <c r="Z78" s="91"/>
      <c r="AA78" s="29"/>
      <c r="AB78" s="118"/>
      <c r="AC78" s="32"/>
      <c r="AD78" s="94"/>
      <c r="AE78" s="29"/>
      <c r="AF78" s="29"/>
      <c r="AG78" s="29"/>
      <c r="AH78" s="29"/>
      <c r="AI78" s="29"/>
      <c r="AJ78" s="29"/>
      <c r="AK78" s="29"/>
      <c r="AL78" s="29"/>
      <c r="AM78" s="11"/>
    </row>
    <row r="79" spans="1:39">
      <c r="E79" s="28"/>
      <c r="F79" s="29"/>
      <c r="G79" s="34"/>
      <c r="H79" s="30"/>
      <c r="I79" s="30"/>
      <c r="J79" s="30"/>
      <c r="K79" s="30"/>
      <c r="L79" s="30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31"/>
      <c r="X79" s="92"/>
      <c r="Y79" s="93"/>
      <c r="Z79" s="91"/>
      <c r="AA79" s="29"/>
      <c r="AB79" s="118"/>
      <c r="AC79" s="32"/>
      <c r="AD79" s="94"/>
      <c r="AE79" s="29"/>
      <c r="AF79" s="29"/>
      <c r="AG79" s="29"/>
      <c r="AH79" s="29"/>
      <c r="AI79" s="29"/>
      <c r="AJ79" s="29"/>
      <c r="AK79" s="29"/>
      <c r="AL79" s="29"/>
      <c r="AM79" s="11"/>
    </row>
    <row r="80" spans="1:39">
      <c r="E80" s="28"/>
      <c r="F80" s="29"/>
      <c r="G80" s="34"/>
      <c r="H80" s="30"/>
      <c r="I80" s="30"/>
      <c r="J80" s="30"/>
      <c r="K80" s="30"/>
      <c r="L80" s="30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31"/>
      <c r="X80" s="92"/>
      <c r="Y80" s="93"/>
      <c r="Z80" s="91"/>
      <c r="AA80" s="29"/>
      <c r="AB80" s="118"/>
      <c r="AC80" s="32"/>
      <c r="AD80" s="94"/>
      <c r="AE80" s="29"/>
      <c r="AF80" s="29"/>
      <c r="AG80" s="29"/>
      <c r="AH80" s="29"/>
      <c r="AI80" s="29"/>
      <c r="AJ80" s="29"/>
      <c r="AK80" s="29"/>
      <c r="AL80" s="29"/>
      <c r="AM80" s="11"/>
    </row>
    <row r="81" spans="5:39">
      <c r="E81" s="28"/>
      <c r="F81" s="29"/>
      <c r="G81" s="34"/>
      <c r="H81" s="30"/>
      <c r="I81" s="30"/>
      <c r="J81" s="30"/>
      <c r="K81" s="30"/>
      <c r="L81" s="30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31"/>
      <c r="X81" s="92"/>
      <c r="Y81" s="93"/>
      <c r="Z81" s="91"/>
      <c r="AA81" s="29"/>
      <c r="AB81" s="118"/>
      <c r="AC81" s="32"/>
      <c r="AD81" s="94"/>
      <c r="AE81" s="29"/>
      <c r="AF81" s="29"/>
      <c r="AG81" s="29"/>
      <c r="AH81" s="29"/>
      <c r="AI81" s="29"/>
      <c r="AJ81" s="29"/>
      <c r="AK81" s="29"/>
      <c r="AL81" s="29"/>
      <c r="AM81" s="11"/>
    </row>
    <row r="82" spans="5:39">
      <c r="E82" s="28"/>
      <c r="F82" s="29"/>
      <c r="G82" s="34"/>
      <c r="H82" s="30"/>
      <c r="I82" s="30"/>
      <c r="J82" s="30"/>
      <c r="K82" s="30"/>
      <c r="L82" s="30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31"/>
      <c r="X82" s="92"/>
      <c r="Y82" s="93"/>
      <c r="Z82" s="91"/>
      <c r="AA82" s="29"/>
      <c r="AB82" s="118"/>
      <c r="AC82" s="32"/>
      <c r="AD82" s="94"/>
      <c r="AE82" s="29"/>
      <c r="AF82" s="29"/>
      <c r="AG82" s="29"/>
      <c r="AH82" s="29"/>
      <c r="AI82" s="29"/>
      <c r="AJ82" s="29"/>
      <c r="AK82" s="29"/>
      <c r="AL82" s="29"/>
      <c r="AM82" s="11"/>
    </row>
    <row r="83" spans="5:39">
      <c r="E83" s="28"/>
      <c r="F83" s="29"/>
      <c r="G83" s="34"/>
      <c r="H83" s="30"/>
      <c r="I83" s="30"/>
      <c r="J83" s="30"/>
      <c r="K83" s="30"/>
      <c r="L83" s="30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31"/>
      <c r="X83" s="92"/>
      <c r="Y83" s="93"/>
      <c r="Z83" s="91"/>
      <c r="AA83" s="29"/>
      <c r="AB83" s="118"/>
      <c r="AC83" s="32"/>
      <c r="AD83" s="94"/>
      <c r="AE83" s="29"/>
      <c r="AF83" s="29"/>
      <c r="AG83" s="29"/>
      <c r="AH83" s="29"/>
      <c r="AI83" s="29"/>
      <c r="AJ83" s="29"/>
      <c r="AK83" s="29"/>
      <c r="AL83" s="29"/>
      <c r="AM83" s="11"/>
    </row>
    <row r="84" spans="5:39">
      <c r="E84" s="28"/>
      <c r="F84" s="29"/>
      <c r="G84" s="34"/>
      <c r="H84" s="30"/>
      <c r="I84" s="30"/>
      <c r="J84" s="30"/>
      <c r="K84" s="30"/>
      <c r="L84" s="30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31"/>
      <c r="X84" s="92"/>
      <c r="Y84" s="93"/>
      <c r="Z84" s="91"/>
      <c r="AA84" s="29"/>
      <c r="AB84" s="118"/>
      <c r="AC84" s="32"/>
      <c r="AD84" s="94"/>
      <c r="AE84" s="29"/>
      <c r="AF84" s="29"/>
      <c r="AG84" s="29"/>
      <c r="AH84" s="29"/>
      <c r="AI84" s="29"/>
      <c r="AJ84" s="29"/>
      <c r="AK84" s="29"/>
      <c r="AL84" s="29"/>
      <c r="AM84" s="11"/>
    </row>
    <row r="85" spans="5:39">
      <c r="E85" s="28"/>
      <c r="F85" s="29"/>
      <c r="G85" s="34"/>
      <c r="H85" s="30"/>
      <c r="I85" s="30"/>
      <c r="J85" s="30"/>
      <c r="K85" s="30"/>
      <c r="L85" s="30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31"/>
      <c r="X85" s="92"/>
      <c r="Y85" s="93"/>
      <c r="Z85" s="91"/>
      <c r="AA85" s="29"/>
      <c r="AB85" s="118"/>
      <c r="AC85" s="32"/>
      <c r="AD85" s="94"/>
      <c r="AE85" s="29"/>
      <c r="AF85" s="29"/>
      <c r="AG85" s="29"/>
      <c r="AH85" s="29"/>
      <c r="AI85" s="29"/>
      <c r="AJ85" s="29"/>
      <c r="AK85" s="29"/>
      <c r="AL85" s="29"/>
      <c r="AM85" s="11"/>
    </row>
    <row r="86" spans="5:39">
      <c r="E86" s="28"/>
      <c r="F86" s="29"/>
      <c r="G86" s="34"/>
      <c r="H86" s="30"/>
      <c r="I86" s="30"/>
      <c r="J86" s="30"/>
      <c r="K86" s="30"/>
      <c r="L86" s="30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31"/>
      <c r="X86" s="92"/>
      <c r="Y86" s="93"/>
      <c r="Z86" s="91"/>
      <c r="AA86" s="29"/>
      <c r="AB86" s="118"/>
      <c r="AC86" s="32"/>
      <c r="AD86" s="94"/>
      <c r="AE86" s="29"/>
      <c r="AF86" s="29"/>
      <c r="AG86" s="29"/>
      <c r="AH86" s="29"/>
      <c r="AI86" s="29"/>
      <c r="AJ86" s="29"/>
      <c r="AK86" s="29"/>
      <c r="AL86" s="29"/>
      <c r="AM86" s="11"/>
    </row>
    <row r="87" spans="5:39">
      <c r="E87" s="28"/>
      <c r="F87" s="29"/>
      <c r="G87" s="34"/>
      <c r="H87" s="30"/>
      <c r="I87" s="30"/>
      <c r="J87" s="30"/>
      <c r="K87" s="30"/>
      <c r="L87" s="30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31"/>
      <c r="X87" s="92"/>
      <c r="Y87" s="93"/>
      <c r="Z87" s="91"/>
      <c r="AA87" s="29"/>
      <c r="AB87" s="118"/>
      <c r="AC87" s="32"/>
      <c r="AD87" s="94"/>
      <c r="AE87" s="29"/>
      <c r="AF87" s="29"/>
      <c r="AG87" s="29"/>
      <c r="AH87" s="29"/>
      <c r="AI87" s="29"/>
      <c r="AJ87" s="29"/>
      <c r="AK87" s="29"/>
      <c r="AL87" s="29"/>
      <c r="AM87" s="11"/>
    </row>
    <row r="88" spans="5:39">
      <c r="E88" s="28"/>
      <c r="F88" s="29"/>
      <c r="G88" s="34"/>
      <c r="H88" s="30"/>
      <c r="I88" s="30"/>
      <c r="J88" s="30"/>
      <c r="K88" s="30"/>
      <c r="L88" s="30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31"/>
      <c r="X88" s="92"/>
      <c r="Y88" s="93"/>
      <c r="Z88" s="91"/>
      <c r="AA88" s="29"/>
      <c r="AB88" s="118"/>
      <c r="AC88" s="32"/>
      <c r="AD88" s="94"/>
      <c r="AE88" s="29"/>
      <c r="AF88" s="29"/>
      <c r="AG88" s="29"/>
      <c r="AH88" s="29"/>
      <c r="AI88" s="29"/>
      <c r="AJ88" s="29"/>
      <c r="AK88" s="29"/>
      <c r="AL88" s="29"/>
      <c r="AM88" s="11"/>
    </row>
    <row r="89" spans="5:39">
      <c r="E89" s="28"/>
      <c r="F89" s="29"/>
      <c r="G89" s="34"/>
      <c r="H89" s="30"/>
      <c r="I89" s="30"/>
      <c r="J89" s="30"/>
      <c r="K89" s="30"/>
      <c r="L89" s="30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31"/>
      <c r="X89" s="92"/>
      <c r="Y89" s="93"/>
      <c r="Z89" s="91"/>
      <c r="AA89" s="29"/>
      <c r="AB89" s="118"/>
      <c r="AC89" s="32"/>
      <c r="AD89" s="94"/>
      <c r="AE89" s="29"/>
      <c r="AF89" s="29"/>
      <c r="AG89" s="29"/>
      <c r="AH89" s="29"/>
      <c r="AI89" s="29"/>
      <c r="AJ89" s="29"/>
      <c r="AK89" s="29"/>
      <c r="AL89" s="29"/>
      <c r="AM89" s="11"/>
    </row>
    <row r="90" spans="5:39">
      <c r="E90" s="28"/>
      <c r="F90" s="29"/>
      <c r="G90" s="34"/>
      <c r="H90" s="30"/>
      <c r="I90" s="30"/>
      <c r="J90" s="30"/>
      <c r="K90" s="30"/>
      <c r="L90" s="30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31"/>
      <c r="X90" s="92"/>
      <c r="Y90" s="93"/>
      <c r="Z90" s="91"/>
      <c r="AA90" s="29"/>
      <c r="AB90" s="118"/>
      <c r="AC90" s="32"/>
      <c r="AD90" s="94"/>
      <c r="AE90" s="29"/>
      <c r="AF90" s="29"/>
      <c r="AG90" s="29"/>
      <c r="AH90" s="29"/>
      <c r="AI90" s="29"/>
      <c r="AJ90" s="29"/>
      <c r="AK90" s="29"/>
      <c r="AL90" s="29"/>
      <c r="AM90" s="11"/>
    </row>
    <row r="91" spans="5:39">
      <c r="E91" s="28"/>
      <c r="F91" s="29"/>
      <c r="G91" s="34"/>
      <c r="H91" s="30"/>
      <c r="I91" s="30"/>
      <c r="J91" s="30"/>
      <c r="K91" s="30"/>
      <c r="L91" s="30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31"/>
      <c r="X91" s="92"/>
      <c r="Y91" s="93"/>
      <c r="Z91" s="91"/>
      <c r="AA91" s="29"/>
      <c r="AB91" s="118"/>
      <c r="AC91" s="32"/>
      <c r="AD91" s="94"/>
      <c r="AE91" s="29"/>
      <c r="AF91" s="29"/>
      <c r="AG91" s="29"/>
      <c r="AH91" s="29"/>
      <c r="AI91" s="29"/>
      <c r="AJ91" s="29"/>
      <c r="AK91" s="29"/>
      <c r="AL91" s="29"/>
      <c r="AM91" s="11"/>
    </row>
    <row r="92" spans="5:39">
      <c r="E92" s="28"/>
      <c r="F92" s="29"/>
      <c r="G92" s="34"/>
      <c r="H92" s="30"/>
      <c r="I92" s="30"/>
      <c r="J92" s="30"/>
      <c r="K92" s="30"/>
      <c r="L92" s="30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31"/>
      <c r="X92" s="92"/>
      <c r="Y92" s="93"/>
      <c r="Z92" s="91"/>
      <c r="AA92" s="29"/>
      <c r="AB92" s="118"/>
      <c r="AC92" s="32"/>
      <c r="AD92" s="94"/>
      <c r="AE92" s="29"/>
      <c r="AF92" s="29"/>
      <c r="AG92" s="29"/>
      <c r="AH92" s="29"/>
      <c r="AI92" s="29"/>
      <c r="AJ92" s="29"/>
      <c r="AK92" s="29"/>
      <c r="AL92" s="29"/>
      <c r="AM92" s="11"/>
    </row>
    <row r="93" spans="5:39">
      <c r="E93" s="28"/>
      <c r="F93" s="29"/>
      <c r="G93" s="34"/>
      <c r="H93" s="30"/>
      <c r="I93" s="30"/>
      <c r="J93" s="30"/>
      <c r="K93" s="30"/>
      <c r="L93" s="30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31"/>
      <c r="X93" s="92"/>
      <c r="Y93" s="93"/>
      <c r="Z93" s="91"/>
      <c r="AA93" s="29"/>
      <c r="AB93" s="118"/>
      <c r="AC93" s="32"/>
      <c r="AD93" s="94"/>
      <c r="AE93" s="29"/>
      <c r="AF93" s="29"/>
      <c r="AG93" s="29"/>
      <c r="AH93" s="29"/>
      <c r="AI93" s="29"/>
      <c r="AJ93" s="29"/>
      <c r="AK93" s="29"/>
      <c r="AL93" s="29"/>
      <c r="AM93" s="11"/>
    </row>
    <row r="94" spans="5:39">
      <c r="E94" s="28"/>
      <c r="F94" s="29"/>
      <c r="G94" s="34"/>
      <c r="H94" s="30"/>
      <c r="I94" s="30"/>
      <c r="J94" s="30"/>
      <c r="K94" s="30"/>
      <c r="L94" s="30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31"/>
      <c r="X94" s="92"/>
      <c r="Y94" s="93"/>
      <c r="Z94" s="91"/>
      <c r="AA94" s="29"/>
      <c r="AB94" s="118"/>
      <c r="AC94" s="32"/>
      <c r="AD94" s="94"/>
      <c r="AE94" s="29"/>
      <c r="AF94" s="29"/>
      <c r="AG94" s="29"/>
      <c r="AH94" s="29"/>
      <c r="AI94" s="29"/>
      <c r="AJ94" s="29"/>
      <c r="AK94" s="29"/>
      <c r="AL94" s="29"/>
      <c r="AM94" s="11"/>
    </row>
    <row r="95" spans="5:39">
      <c r="E95" s="28"/>
      <c r="F95" s="29"/>
      <c r="G95" s="34"/>
      <c r="H95" s="30"/>
      <c r="I95" s="30"/>
      <c r="J95" s="30"/>
      <c r="K95" s="30"/>
      <c r="L95" s="30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31"/>
      <c r="X95" s="92"/>
      <c r="Y95" s="93"/>
      <c r="Z95" s="91"/>
      <c r="AA95" s="29"/>
      <c r="AB95" s="118"/>
      <c r="AC95" s="32"/>
      <c r="AD95" s="94"/>
      <c r="AE95" s="29"/>
      <c r="AF95" s="29"/>
      <c r="AG95" s="29"/>
      <c r="AH95" s="29"/>
      <c r="AI95" s="29"/>
      <c r="AJ95" s="29"/>
      <c r="AK95" s="29"/>
      <c r="AL95" s="29"/>
      <c r="AM95" s="11"/>
    </row>
    <row r="96" spans="5:39">
      <c r="E96" s="28"/>
      <c r="F96" s="29"/>
      <c r="G96" s="34"/>
      <c r="H96" s="30"/>
      <c r="I96" s="30"/>
      <c r="J96" s="30"/>
      <c r="K96" s="30"/>
      <c r="L96" s="30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31"/>
      <c r="X96" s="92"/>
      <c r="Y96" s="93"/>
      <c r="Z96" s="91"/>
      <c r="AA96" s="29"/>
      <c r="AB96" s="118"/>
      <c r="AC96" s="32"/>
      <c r="AD96" s="94"/>
      <c r="AE96" s="29"/>
      <c r="AF96" s="29"/>
      <c r="AG96" s="29"/>
      <c r="AH96" s="29"/>
      <c r="AI96" s="29"/>
      <c r="AJ96" s="29"/>
      <c r="AK96" s="29"/>
      <c r="AL96" s="29"/>
      <c r="AM96" s="11"/>
    </row>
    <row r="97" spans="5:39">
      <c r="E97" s="28"/>
      <c r="F97" s="29"/>
      <c r="G97" s="34"/>
      <c r="H97" s="30"/>
      <c r="I97" s="30"/>
      <c r="J97" s="30"/>
      <c r="K97" s="30"/>
      <c r="L97" s="30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31"/>
      <c r="X97" s="92"/>
      <c r="Y97" s="93"/>
      <c r="Z97" s="91"/>
      <c r="AA97" s="29"/>
      <c r="AB97" s="118"/>
      <c r="AC97" s="32"/>
      <c r="AD97" s="94"/>
      <c r="AE97" s="29"/>
      <c r="AF97" s="29"/>
      <c r="AG97" s="29"/>
      <c r="AH97" s="29"/>
      <c r="AI97" s="29"/>
      <c r="AJ97" s="29"/>
      <c r="AK97" s="29"/>
      <c r="AL97" s="29"/>
      <c r="AM97" s="11"/>
    </row>
    <row r="98" spans="5:39">
      <c r="E98" s="28"/>
      <c r="F98" s="29"/>
      <c r="G98" s="34"/>
      <c r="H98" s="30"/>
      <c r="I98" s="30"/>
      <c r="J98" s="30"/>
      <c r="K98" s="30"/>
      <c r="L98" s="30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31"/>
      <c r="X98" s="92"/>
      <c r="Y98" s="93"/>
      <c r="Z98" s="91"/>
      <c r="AA98" s="29"/>
      <c r="AB98" s="118"/>
      <c r="AC98" s="32"/>
      <c r="AD98" s="94"/>
      <c r="AE98" s="29"/>
      <c r="AF98" s="29"/>
      <c r="AG98" s="29"/>
      <c r="AH98" s="29"/>
      <c r="AI98" s="29"/>
      <c r="AJ98" s="29"/>
      <c r="AK98" s="29"/>
      <c r="AL98" s="29"/>
      <c r="AM98" s="11"/>
    </row>
    <row r="99" spans="5:39">
      <c r="E99" s="28"/>
      <c r="F99" s="29"/>
      <c r="G99" s="34"/>
      <c r="H99" s="30"/>
      <c r="I99" s="30"/>
      <c r="J99" s="30"/>
      <c r="K99" s="30"/>
      <c r="L99" s="30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31"/>
      <c r="X99" s="92"/>
      <c r="Y99" s="93"/>
      <c r="Z99" s="91"/>
      <c r="AA99" s="29"/>
      <c r="AB99" s="118"/>
      <c r="AC99" s="32"/>
      <c r="AD99" s="94"/>
      <c r="AE99" s="29"/>
      <c r="AF99" s="29"/>
      <c r="AG99" s="29"/>
      <c r="AH99" s="29"/>
      <c r="AI99" s="29"/>
      <c r="AJ99" s="29"/>
      <c r="AK99" s="29"/>
      <c r="AL99" s="29"/>
      <c r="AM99" s="11"/>
    </row>
    <row r="100" spans="5:39">
      <c r="E100" s="28"/>
      <c r="F100" s="29"/>
      <c r="G100" s="34"/>
      <c r="H100" s="30"/>
      <c r="I100" s="30"/>
      <c r="J100" s="30"/>
      <c r="K100" s="30"/>
      <c r="L100" s="30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31"/>
      <c r="X100" s="92"/>
      <c r="Y100" s="93"/>
      <c r="Z100" s="91"/>
      <c r="AA100" s="29"/>
      <c r="AB100" s="118"/>
      <c r="AC100" s="32"/>
      <c r="AD100" s="94"/>
      <c r="AE100" s="29"/>
      <c r="AF100" s="29"/>
      <c r="AG100" s="29"/>
      <c r="AH100" s="29"/>
      <c r="AI100" s="29"/>
      <c r="AJ100" s="29"/>
      <c r="AK100" s="29"/>
      <c r="AL100" s="29"/>
      <c r="AM100" s="11"/>
    </row>
    <row r="101" spans="5:39">
      <c r="E101" s="28"/>
      <c r="F101" s="29"/>
      <c r="G101" s="34"/>
      <c r="H101" s="30"/>
      <c r="I101" s="30"/>
      <c r="J101" s="30"/>
      <c r="K101" s="30"/>
      <c r="L101" s="30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31"/>
      <c r="X101" s="92"/>
      <c r="Y101" s="93"/>
      <c r="Z101" s="91"/>
      <c r="AA101" s="29"/>
      <c r="AB101" s="118"/>
      <c r="AC101" s="32"/>
      <c r="AD101" s="94"/>
      <c r="AE101" s="29"/>
      <c r="AF101" s="29"/>
      <c r="AG101" s="29"/>
      <c r="AH101" s="29"/>
      <c r="AI101" s="29"/>
      <c r="AJ101" s="29"/>
      <c r="AK101" s="29"/>
      <c r="AL101" s="29"/>
      <c r="AM101" s="11"/>
    </row>
    <row r="102" spans="5:39">
      <c r="E102" s="28"/>
      <c r="F102" s="29"/>
      <c r="G102" s="34"/>
      <c r="H102" s="30"/>
      <c r="I102" s="30"/>
      <c r="J102" s="30"/>
      <c r="K102" s="30"/>
      <c r="L102" s="30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31"/>
      <c r="X102" s="92"/>
      <c r="Y102" s="93"/>
      <c r="Z102" s="91"/>
      <c r="AA102" s="29"/>
      <c r="AB102" s="118"/>
      <c r="AC102" s="32"/>
      <c r="AD102" s="94"/>
      <c r="AE102" s="29"/>
      <c r="AF102" s="29"/>
      <c r="AG102" s="29"/>
      <c r="AH102" s="29"/>
      <c r="AI102" s="29"/>
      <c r="AJ102" s="29"/>
      <c r="AK102" s="29"/>
      <c r="AL102" s="29"/>
      <c r="AM102" s="11"/>
    </row>
    <row r="103" spans="5:39">
      <c r="E103" s="28"/>
      <c r="F103" s="29"/>
      <c r="G103" s="34"/>
      <c r="H103" s="30"/>
      <c r="I103" s="30"/>
      <c r="J103" s="30"/>
      <c r="K103" s="30"/>
      <c r="L103" s="30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31"/>
      <c r="X103" s="92"/>
      <c r="Y103" s="93"/>
      <c r="Z103" s="91"/>
      <c r="AA103" s="29"/>
      <c r="AB103" s="118"/>
      <c r="AC103" s="32"/>
      <c r="AD103" s="94"/>
      <c r="AE103" s="29"/>
      <c r="AF103" s="29"/>
      <c r="AG103" s="29"/>
      <c r="AH103" s="29"/>
      <c r="AI103" s="29"/>
      <c r="AJ103" s="29"/>
      <c r="AK103" s="29"/>
      <c r="AL103" s="29"/>
      <c r="AM103" s="11"/>
    </row>
    <row r="104" spans="5:39">
      <c r="E104" s="28"/>
      <c r="F104" s="29"/>
      <c r="G104" s="34"/>
      <c r="H104" s="30"/>
      <c r="I104" s="30"/>
      <c r="J104" s="30"/>
      <c r="K104" s="30"/>
      <c r="L104" s="30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31"/>
      <c r="X104" s="92"/>
      <c r="Y104" s="93"/>
      <c r="Z104" s="91"/>
      <c r="AA104" s="29"/>
      <c r="AB104" s="118"/>
      <c r="AC104" s="32"/>
      <c r="AD104" s="94"/>
      <c r="AE104" s="29"/>
      <c r="AF104" s="29"/>
      <c r="AG104" s="29"/>
      <c r="AH104" s="29"/>
      <c r="AI104" s="29"/>
      <c r="AJ104" s="29"/>
      <c r="AK104" s="29"/>
      <c r="AL104" s="29"/>
      <c r="AM104" s="11"/>
    </row>
    <row r="105" spans="5:39">
      <c r="E105" s="28"/>
      <c r="F105" s="29"/>
      <c r="G105" s="34"/>
      <c r="H105" s="30"/>
      <c r="I105" s="30"/>
      <c r="J105" s="30"/>
      <c r="K105" s="30"/>
      <c r="L105" s="30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31"/>
      <c r="X105" s="92"/>
      <c r="Y105" s="93"/>
      <c r="Z105" s="91"/>
      <c r="AA105" s="29"/>
      <c r="AB105" s="118"/>
      <c r="AC105" s="32"/>
      <c r="AD105" s="94"/>
      <c r="AE105" s="29"/>
      <c r="AF105" s="29"/>
      <c r="AG105" s="29"/>
      <c r="AH105" s="29"/>
      <c r="AI105" s="29"/>
      <c r="AJ105" s="29"/>
      <c r="AK105" s="29"/>
      <c r="AL105" s="29"/>
    </row>
    <row r="106" spans="5:39">
      <c r="E106" s="28"/>
      <c r="F106" s="29"/>
      <c r="G106" s="34"/>
      <c r="H106" s="30"/>
      <c r="I106" s="30"/>
      <c r="J106" s="30"/>
      <c r="K106" s="30"/>
      <c r="L106" s="30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31"/>
      <c r="X106" s="92"/>
      <c r="Y106" s="93"/>
      <c r="Z106" s="91"/>
      <c r="AA106" s="29"/>
      <c r="AB106" s="118"/>
      <c r="AC106" s="32"/>
      <c r="AD106" s="94"/>
      <c r="AE106" s="29"/>
      <c r="AF106" s="29"/>
      <c r="AG106" s="29"/>
      <c r="AH106" s="29"/>
      <c r="AI106" s="29"/>
      <c r="AJ106" s="29"/>
      <c r="AK106" s="29"/>
      <c r="AL106" s="29"/>
    </row>
    <row r="107" spans="5:39">
      <c r="E107" s="28"/>
      <c r="F107" s="29"/>
      <c r="G107" s="34"/>
      <c r="H107" s="30"/>
      <c r="I107" s="30"/>
      <c r="J107" s="30"/>
      <c r="K107" s="30"/>
      <c r="L107" s="30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31"/>
      <c r="X107" s="92"/>
      <c r="Y107" s="93"/>
      <c r="Z107" s="91"/>
      <c r="AA107" s="29"/>
      <c r="AB107" s="118"/>
      <c r="AC107" s="32"/>
      <c r="AD107" s="94"/>
      <c r="AE107" s="29"/>
      <c r="AF107" s="29"/>
      <c r="AG107" s="29"/>
      <c r="AH107" s="29"/>
      <c r="AI107" s="29"/>
      <c r="AJ107" s="29"/>
      <c r="AK107" s="29"/>
      <c r="AL107" s="29"/>
    </row>
    <row r="108" spans="5:39">
      <c r="E108" s="28"/>
      <c r="F108" s="29"/>
      <c r="G108" s="34"/>
      <c r="H108" s="30"/>
      <c r="I108" s="30"/>
      <c r="J108" s="30"/>
      <c r="K108" s="30"/>
      <c r="L108" s="30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31"/>
      <c r="X108" s="92"/>
      <c r="Y108" s="93"/>
      <c r="Z108" s="91"/>
      <c r="AA108" s="29"/>
      <c r="AB108" s="118"/>
      <c r="AC108" s="32"/>
      <c r="AD108" s="94"/>
      <c r="AE108" s="29"/>
      <c r="AF108" s="29"/>
      <c r="AG108" s="29"/>
      <c r="AH108" s="29"/>
      <c r="AI108" s="29"/>
      <c r="AJ108" s="29"/>
      <c r="AK108" s="29"/>
      <c r="AL108" s="29"/>
    </row>
    <row r="109" spans="5:39">
      <c r="E109" s="28"/>
      <c r="F109" s="29"/>
      <c r="G109" s="34"/>
      <c r="H109" s="30"/>
      <c r="I109" s="30"/>
      <c r="J109" s="30"/>
      <c r="K109" s="30"/>
      <c r="L109" s="30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31"/>
      <c r="X109" s="92"/>
      <c r="Y109" s="93"/>
      <c r="Z109" s="91"/>
      <c r="AA109" s="29"/>
      <c r="AB109" s="118"/>
      <c r="AC109" s="32"/>
      <c r="AD109" s="94"/>
      <c r="AE109" s="29"/>
      <c r="AF109" s="29"/>
      <c r="AG109" s="29"/>
      <c r="AH109" s="29"/>
      <c r="AI109" s="29"/>
      <c r="AJ109" s="29"/>
      <c r="AK109" s="29"/>
      <c r="AL109" s="29"/>
    </row>
    <row r="110" spans="5:39">
      <c r="E110" s="28"/>
      <c r="F110" s="29"/>
      <c r="G110" s="34"/>
      <c r="H110" s="30"/>
      <c r="I110" s="30"/>
      <c r="J110" s="30"/>
      <c r="K110" s="30"/>
      <c r="L110" s="30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31"/>
      <c r="X110" s="92"/>
      <c r="Y110" s="93"/>
      <c r="Z110" s="91"/>
      <c r="AA110" s="29"/>
      <c r="AB110" s="118"/>
      <c r="AC110" s="32"/>
      <c r="AD110" s="94"/>
      <c r="AE110" s="29"/>
      <c r="AF110" s="29"/>
      <c r="AG110" s="29"/>
      <c r="AH110" s="29"/>
      <c r="AI110" s="29"/>
      <c r="AJ110" s="29"/>
      <c r="AK110" s="29"/>
      <c r="AL110" s="29"/>
    </row>
    <row r="111" spans="5:39">
      <c r="E111" s="28"/>
      <c r="F111" s="29"/>
      <c r="G111" s="34"/>
      <c r="H111" s="30"/>
      <c r="I111" s="30"/>
      <c r="J111" s="30"/>
      <c r="K111" s="30"/>
      <c r="L111" s="30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31"/>
      <c r="X111" s="92"/>
      <c r="Y111" s="93"/>
      <c r="Z111" s="91"/>
      <c r="AA111" s="29"/>
      <c r="AB111" s="118"/>
      <c r="AC111" s="32"/>
      <c r="AD111" s="94"/>
      <c r="AE111" s="29"/>
      <c r="AF111" s="29"/>
      <c r="AG111" s="29"/>
      <c r="AH111" s="29"/>
      <c r="AI111" s="29"/>
      <c r="AJ111" s="29"/>
      <c r="AK111" s="29"/>
      <c r="AL111" s="29"/>
    </row>
    <row r="112" spans="5:39">
      <c r="E112" s="28"/>
      <c r="F112" s="29"/>
      <c r="G112" s="34"/>
      <c r="H112" s="30"/>
      <c r="I112" s="30"/>
      <c r="J112" s="30"/>
      <c r="K112" s="30"/>
      <c r="L112" s="30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31"/>
      <c r="X112" s="92"/>
      <c r="Y112" s="93"/>
      <c r="Z112" s="91"/>
      <c r="AA112" s="29"/>
      <c r="AB112" s="118"/>
      <c r="AC112" s="32"/>
      <c r="AD112" s="94"/>
      <c r="AE112" s="29"/>
      <c r="AF112" s="29"/>
      <c r="AG112" s="29"/>
      <c r="AH112" s="29"/>
      <c r="AI112" s="29"/>
      <c r="AJ112" s="29"/>
      <c r="AK112" s="29"/>
      <c r="AL112" s="29"/>
    </row>
    <row r="113" spans="5:38">
      <c r="E113" s="28"/>
      <c r="F113" s="29"/>
      <c r="G113" s="34"/>
      <c r="H113" s="30"/>
      <c r="I113" s="30"/>
      <c r="J113" s="30"/>
      <c r="K113" s="30"/>
      <c r="L113" s="30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31"/>
      <c r="X113" s="92"/>
      <c r="Y113" s="93"/>
      <c r="Z113" s="91"/>
      <c r="AA113" s="29"/>
      <c r="AB113" s="118"/>
      <c r="AC113" s="32"/>
      <c r="AD113" s="94"/>
      <c r="AE113" s="29"/>
      <c r="AF113" s="29"/>
      <c r="AG113" s="29"/>
      <c r="AH113" s="29"/>
      <c r="AI113" s="29"/>
      <c r="AJ113" s="29"/>
      <c r="AK113" s="29"/>
      <c r="AL113" s="29"/>
    </row>
    <row r="114" spans="5:38">
      <c r="E114" s="28"/>
      <c r="F114" s="29"/>
      <c r="G114" s="34"/>
      <c r="H114" s="30"/>
      <c r="I114" s="30"/>
      <c r="J114" s="30"/>
      <c r="K114" s="30"/>
      <c r="L114" s="30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31"/>
      <c r="X114" s="92"/>
      <c r="Y114" s="93"/>
      <c r="Z114" s="91"/>
      <c r="AA114" s="29"/>
      <c r="AB114" s="118"/>
      <c r="AC114" s="32"/>
      <c r="AD114" s="94"/>
      <c r="AE114" s="29"/>
      <c r="AF114" s="29"/>
      <c r="AG114" s="29"/>
      <c r="AH114" s="29"/>
      <c r="AI114" s="29"/>
      <c r="AJ114" s="29"/>
      <c r="AK114" s="29"/>
      <c r="AL114" s="29"/>
    </row>
    <row r="115" spans="5:38">
      <c r="E115" s="28"/>
      <c r="F115" s="29"/>
      <c r="G115" s="34"/>
      <c r="H115" s="30"/>
      <c r="I115" s="30"/>
      <c r="J115" s="30"/>
      <c r="K115" s="30"/>
      <c r="L115" s="30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31"/>
      <c r="X115" s="92"/>
      <c r="Y115" s="93"/>
      <c r="Z115" s="91"/>
      <c r="AA115" s="29"/>
      <c r="AB115" s="118"/>
      <c r="AC115" s="32"/>
      <c r="AD115" s="94"/>
      <c r="AE115" s="29"/>
      <c r="AF115" s="29"/>
      <c r="AG115" s="29"/>
      <c r="AH115" s="29"/>
      <c r="AI115" s="29"/>
      <c r="AJ115" s="29"/>
      <c r="AK115" s="29"/>
      <c r="AL115" s="29"/>
    </row>
    <row r="116" spans="5:38">
      <c r="E116" s="28"/>
      <c r="F116" s="29"/>
      <c r="G116" s="34"/>
      <c r="H116" s="30"/>
      <c r="I116" s="30"/>
      <c r="J116" s="30"/>
      <c r="K116" s="30"/>
      <c r="L116" s="30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31"/>
      <c r="X116" s="92"/>
      <c r="Y116" s="93"/>
      <c r="Z116" s="91"/>
      <c r="AA116" s="29"/>
      <c r="AB116" s="118"/>
      <c r="AC116" s="32"/>
      <c r="AD116" s="94"/>
      <c r="AE116" s="29"/>
      <c r="AF116" s="29"/>
      <c r="AG116" s="29"/>
      <c r="AH116" s="29"/>
      <c r="AI116" s="29"/>
      <c r="AJ116" s="29"/>
      <c r="AK116" s="29"/>
      <c r="AL116" s="29"/>
    </row>
    <row r="117" spans="5:38">
      <c r="E117" s="28"/>
      <c r="F117" s="29"/>
      <c r="G117" s="34"/>
      <c r="H117" s="30"/>
      <c r="I117" s="30"/>
      <c r="J117" s="30"/>
      <c r="K117" s="30"/>
      <c r="L117" s="30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31"/>
      <c r="X117" s="92"/>
      <c r="Y117" s="93"/>
      <c r="Z117" s="91"/>
      <c r="AA117" s="29"/>
      <c r="AB117" s="118"/>
      <c r="AC117" s="32"/>
      <c r="AD117" s="94"/>
      <c r="AE117" s="29"/>
      <c r="AF117" s="29"/>
      <c r="AG117" s="29"/>
      <c r="AH117" s="29"/>
      <c r="AI117" s="29"/>
      <c r="AJ117" s="29"/>
      <c r="AK117" s="29"/>
      <c r="AL117" s="29"/>
    </row>
    <row r="118" spans="5:38">
      <c r="E118" s="28"/>
      <c r="F118" s="29"/>
      <c r="G118" s="34"/>
      <c r="H118" s="30"/>
      <c r="I118" s="30"/>
      <c r="J118" s="30"/>
      <c r="K118" s="30"/>
      <c r="L118" s="30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31"/>
      <c r="X118" s="92"/>
      <c r="Y118" s="93"/>
      <c r="Z118" s="91"/>
      <c r="AA118" s="29"/>
      <c r="AB118" s="118"/>
      <c r="AC118" s="32"/>
      <c r="AD118" s="94"/>
      <c r="AE118" s="29"/>
      <c r="AF118" s="29"/>
      <c r="AG118" s="29"/>
      <c r="AH118" s="29"/>
      <c r="AI118" s="29"/>
      <c r="AJ118" s="29"/>
      <c r="AK118" s="29"/>
      <c r="AL118" s="29"/>
    </row>
    <row r="119" spans="5:38">
      <c r="E119" s="28"/>
      <c r="F119" s="29"/>
      <c r="G119" s="34"/>
      <c r="H119" s="30"/>
      <c r="I119" s="30"/>
      <c r="J119" s="30"/>
      <c r="K119" s="30"/>
      <c r="L119" s="30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31"/>
      <c r="X119" s="92"/>
      <c r="Y119" s="93"/>
      <c r="Z119" s="91"/>
      <c r="AA119" s="29"/>
      <c r="AB119" s="118"/>
      <c r="AC119" s="32"/>
      <c r="AD119" s="94"/>
      <c r="AE119" s="29"/>
      <c r="AF119" s="29"/>
      <c r="AG119" s="29"/>
      <c r="AH119" s="29"/>
      <c r="AI119" s="29"/>
      <c r="AJ119" s="29"/>
      <c r="AK119" s="29"/>
      <c r="AL119" s="29"/>
    </row>
    <row r="120" spans="5:38">
      <c r="E120" s="28"/>
      <c r="F120" s="29"/>
      <c r="G120" s="34"/>
      <c r="H120" s="30"/>
      <c r="I120" s="30"/>
      <c r="J120" s="30"/>
      <c r="K120" s="30"/>
      <c r="L120" s="30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31"/>
      <c r="X120" s="92"/>
      <c r="Y120" s="93"/>
      <c r="Z120" s="91"/>
      <c r="AA120" s="29"/>
      <c r="AB120" s="118"/>
      <c r="AC120" s="32"/>
      <c r="AD120" s="94"/>
      <c r="AE120" s="29"/>
      <c r="AF120" s="29"/>
      <c r="AG120" s="29"/>
      <c r="AH120" s="29"/>
      <c r="AI120" s="29"/>
      <c r="AJ120" s="29"/>
      <c r="AK120" s="29"/>
      <c r="AL120" s="29"/>
    </row>
    <row r="121" spans="5:38">
      <c r="E121" s="28"/>
      <c r="F121" s="29"/>
      <c r="G121" s="34"/>
      <c r="H121" s="30"/>
      <c r="I121" s="30"/>
      <c r="J121" s="30"/>
      <c r="K121" s="30"/>
      <c r="L121" s="30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31"/>
      <c r="X121" s="92"/>
      <c r="Y121" s="93"/>
      <c r="Z121" s="91"/>
      <c r="AA121" s="29"/>
      <c r="AB121" s="118"/>
      <c r="AC121" s="32"/>
      <c r="AD121" s="94"/>
      <c r="AE121" s="29"/>
      <c r="AF121" s="29"/>
      <c r="AG121" s="29"/>
      <c r="AH121" s="29"/>
      <c r="AI121" s="29"/>
      <c r="AJ121" s="29"/>
      <c r="AK121" s="29"/>
      <c r="AL121" s="29"/>
    </row>
    <row r="122" spans="5:38">
      <c r="E122" s="28"/>
      <c r="F122" s="29"/>
      <c r="G122" s="34"/>
      <c r="H122" s="30"/>
      <c r="I122" s="30"/>
      <c r="J122" s="30"/>
      <c r="K122" s="30"/>
      <c r="L122" s="30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31"/>
      <c r="X122" s="92"/>
      <c r="Y122" s="93"/>
      <c r="Z122" s="91"/>
      <c r="AA122" s="29"/>
      <c r="AB122" s="118"/>
      <c r="AC122" s="32"/>
      <c r="AD122" s="94"/>
      <c r="AE122" s="29"/>
      <c r="AF122" s="29"/>
      <c r="AG122" s="29"/>
      <c r="AH122" s="29"/>
      <c r="AI122" s="29"/>
      <c r="AJ122" s="29"/>
      <c r="AK122" s="29"/>
      <c r="AL122" s="29"/>
    </row>
    <row r="123" spans="5:38">
      <c r="E123" s="28"/>
      <c r="F123" s="29"/>
      <c r="G123" s="34"/>
      <c r="H123" s="30"/>
      <c r="I123" s="30"/>
      <c r="J123" s="30"/>
      <c r="K123" s="30"/>
      <c r="L123" s="30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31"/>
      <c r="X123" s="92"/>
      <c r="Y123" s="93"/>
      <c r="Z123" s="91"/>
      <c r="AA123" s="29"/>
      <c r="AB123" s="118"/>
      <c r="AC123" s="32"/>
      <c r="AD123" s="94"/>
      <c r="AE123" s="29"/>
      <c r="AF123" s="29"/>
      <c r="AG123" s="29"/>
      <c r="AH123" s="29"/>
      <c r="AI123" s="29"/>
      <c r="AJ123" s="29"/>
      <c r="AK123" s="29"/>
      <c r="AL123" s="29"/>
    </row>
    <row r="124" spans="5:38">
      <c r="E124" s="28"/>
      <c r="F124" s="29"/>
      <c r="G124" s="34"/>
      <c r="H124" s="30"/>
      <c r="I124" s="30"/>
      <c r="J124" s="30"/>
      <c r="K124" s="30"/>
      <c r="L124" s="30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31"/>
      <c r="X124" s="92"/>
      <c r="Y124" s="93"/>
      <c r="Z124" s="91"/>
      <c r="AA124" s="29"/>
      <c r="AB124" s="118"/>
      <c r="AC124" s="32"/>
      <c r="AD124" s="94"/>
      <c r="AE124" s="29"/>
      <c r="AF124" s="29"/>
      <c r="AG124" s="29"/>
      <c r="AH124" s="29"/>
      <c r="AI124" s="29"/>
      <c r="AJ124" s="29"/>
      <c r="AK124" s="29"/>
      <c r="AL124" s="29"/>
    </row>
    <row r="125" spans="5:38">
      <c r="E125" s="28"/>
      <c r="F125" s="29"/>
      <c r="G125" s="34"/>
      <c r="H125" s="30"/>
      <c r="I125" s="30"/>
      <c r="J125" s="30"/>
      <c r="K125" s="30"/>
      <c r="L125" s="30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31"/>
      <c r="X125" s="92"/>
      <c r="Y125" s="93"/>
      <c r="Z125" s="91"/>
      <c r="AA125" s="29"/>
      <c r="AB125" s="118"/>
      <c r="AC125" s="32"/>
      <c r="AD125" s="94"/>
      <c r="AE125" s="29"/>
      <c r="AF125" s="29"/>
      <c r="AG125" s="29"/>
      <c r="AH125" s="29"/>
      <c r="AI125" s="29"/>
      <c r="AJ125" s="29"/>
      <c r="AK125" s="29"/>
      <c r="AL125" s="29"/>
    </row>
    <row r="126" spans="5:38">
      <c r="E126" s="28"/>
      <c r="F126" s="29"/>
      <c r="G126" s="34"/>
      <c r="H126" s="30"/>
      <c r="I126" s="30"/>
      <c r="J126" s="30"/>
      <c r="K126" s="30"/>
      <c r="L126" s="30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31"/>
      <c r="X126" s="92"/>
      <c r="Y126" s="93"/>
      <c r="Z126" s="91"/>
      <c r="AA126" s="29"/>
      <c r="AB126" s="118"/>
      <c r="AC126" s="32"/>
      <c r="AD126" s="94"/>
      <c r="AE126" s="29"/>
      <c r="AF126" s="29"/>
      <c r="AG126" s="29"/>
      <c r="AH126" s="29"/>
      <c r="AI126" s="29"/>
      <c r="AJ126" s="29"/>
      <c r="AK126" s="29"/>
      <c r="AL126" s="29"/>
    </row>
    <row r="127" spans="5:38">
      <c r="E127" s="28"/>
      <c r="F127" s="29"/>
      <c r="G127" s="34"/>
      <c r="H127" s="30"/>
      <c r="I127" s="30"/>
      <c r="J127" s="30"/>
      <c r="K127" s="30"/>
      <c r="L127" s="30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31"/>
      <c r="X127" s="92"/>
      <c r="Y127" s="93"/>
      <c r="Z127" s="91"/>
      <c r="AA127" s="29"/>
      <c r="AB127" s="118"/>
      <c r="AC127" s="32"/>
      <c r="AD127" s="94"/>
      <c r="AE127" s="29"/>
      <c r="AF127" s="29"/>
      <c r="AG127" s="29"/>
      <c r="AH127" s="29"/>
      <c r="AI127" s="29"/>
      <c r="AJ127" s="29"/>
      <c r="AK127" s="29"/>
      <c r="AL127" s="29"/>
    </row>
    <row r="128" spans="5:38">
      <c r="E128" s="28"/>
      <c r="F128" s="29"/>
      <c r="G128" s="34"/>
      <c r="H128" s="30"/>
      <c r="I128" s="30"/>
      <c r="J128" s="30"/>
      <c r="K128" s="30"/>
      <c r="L128" s="30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31"/>
      <c r="X128" s="92"/>
      <c r="Y128" s="93"/>
      <c r="Z128" s="91"/>
      <c r="AA128" s="29"/>
      <c r="AB128" s="118"/>
      <c r="AC128" s="32"/>
      <c r="AD128" s="94"/>
      <c r="AE128" s="29"/>
      <c r="AF128" s="29"/>
      <c r="AG128" s="29"/>
      <c r="AH128" s="29"/>
      <c r="AI128" s="29"/>
      <c r="AJ128" s="29"/>
      <c r="AK128" s="29"/>
      <c r="AL128" s="29"/>
    </row>
    <row r="129" spans="5:38">
      <c r="E129" s="28"/>
      <c r="F129" s="29"/>
      <c r="G129" s="34"/>
      <c r="H129" s="30"/>
      <c r="I129" s="30"/>
      <c r="J129" s="30"/>
      <c r="K129" s="30"/>
      <c r="L129" s="30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31"/>
      <c r="X129" s="92"/>
      <c r="Y129" s="93"/>
      <c r="Z129" s="91"/>
      <c r="AA129" s="29"/>
      <c r="AB129" s="118"/>
      <c r="AC129" s="32"/>
      <c r="AD129" s="94"/>
      <c r="AE129" s="29"/>
      <c r="AF129" s="29"/>
      <c r="AG129" s="29"/>
      <c r="AH129" s="29"/>
      <c r="AI129" s="29"/>
      <c r="AJ129" s="29"/>
      <c r="AK129" s="29"/>
      <c r="AL129" s="29"/>
    </row>
    <row r="130" spans="5:38">
      <c r="E130" s="28"/>
      <c r="F130" s="29"/>
      <c r="G130" s="34"/>
      <c r="H130" s="30"/>
      <c r="I130" s="30"/>
      <c r="J130" s="30"/>
      <c r="K130" s="30"/>
      <c r="L130" s="30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31"/>
      <c r="X130" s="92"/>
      <c r="Y130" s="93"/>
      <c r="Z130" s="91"/>
      <c r="AA130" s="29"/>
      <c r="AB130" s="118"/>
      <c r="AC130" s="32"/>
      <c r="AD130" s="94"/>
      <c r="AE130" s="29"/>
      <c r="AF130" s="29"/>
      <c r="AG130" s="29"/>
      <c r="AH130" s="29"/>
      <c r="AI130" s="29"/>
      <c r="AJ130" s="29"/>
      <c r="AK130" s="29"/>
      <c r="AL130" s="29"/>
    </row>
    <row r="131" spans="5:38">
      <c r="E131" s="28"/>
      <c r="F131" s="29"/>
      <c r="G131" s="34"/>
      <c r="H131" s="30"/>
      <c r="I131" s="30"/>
      <c r="J131" s="30"/>
      <c r="K131" s="30"/>
      <c r="L131" s="30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31"/>
      <c r="X131" s="92"/>
      <c r="Y131" s="93"/>
      <c r="Z131" s="91"/>
      <c r="AA131" s="29"/>
      <c r="AB131" s="118"/>
      <c r="AC131" s="32"/>
      <c r="AD131" s="94"/>
      <c r="AE131" s="29"/>
      <c r="AF131" s="29"/>
      <c r="AG131" s="29"/>
      <c r="AH131" s="29"/>
      <c r="AI131" s="29"/>
      <c r="AJ131" s="29"/>
      <c r="AK131" s="29"/>
      <c r="AL131" s="29"/>
    </row>
    <row r="132" spans="5:38">
      <c r="E132" s="28"/>
      <c r="F132" s="29"/>
      <c r="G132" s="34"/>
      <c r="H132" s="30"/>
      <c r="I132" s="30"/>
      <c r="J132" s="30"/>
      <c r="K132" s="30"/>
      <c r="L132" s="30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31"/>
      <c r="X132" s="92"/>
      <c r="Y132" s="93"/>
      <c r="Z132" s="91"/>
      <c r="AA132" s="29"/>
      <c r="AB132" s="118"/>
      <c r="AC132" s="32"/>
      <c r="AD132" s="94"/>
      <c r="AE132" s="29"/>
      <c r="AF132" s="29"/>
      <c r="AG132" s="29"/>
      <c r="AH132" s="29"/>
      <c r="AI132" s="29"/>
      <c r="AJ132" s="29"/>
      <c r="AK132" s="29"/>
      <c r="AL132" s="29"/>
    </row>
    <row r="133" spans="5:38">
      <c r="E133" s="28"/>
      <c r="F133" s="29"/>
      <c r="G133" s="34"/>
      <c r="H133" s="30"/>
      <c r="I133" s="30"/>
      <c r="J133" s="30"/>
      <c r="K133" s="30"/>
      <c r="L133" s="30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31"/>
      <c r="X133" s="92"/>
      <c r="Y133" s="93"/>
      <c r="Z133" s="91"/>
      <c r="AA133" s="29"/>
      <c r="AB133" s="118"/>
      <c r="AC133" s="32"/>
      <c r="AD133" s="94"/>
      <c r="AE133" s="29"/>
      <c r="AF133" s="29"/>
      <c r="AG133" s="29"/>
      <c r="AH133" s="29"/>
      <c r="AI133" s="29"/>
      <c r="AJ133" s="29"/>
      <c r="AK133" s="29"/>
      <c r="AL133" s="29"/>
    </row>
    <row r="134" spans="5:38">
      <c r="E134" s="28"/>
      <c r="F134" s="29"/>
      <c r="G134" s="34"/>
      <c r="H134" s="30"/>
      <c r="I134" s="30"/>
      <c r="J134" s="30"/>
      <c r="K134" s="30"/>
      <c r="L134" s="30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31"/>
      <c r="X134" s="92"/>
      <c r="Y134" s="93"/>
      <c r="Z134" s="91"/>
      <c r="AA134" s="29"/>
      <c r="AB134" s="118"/>
      <c r="AC134" s="32"/>
      <c r="AD134" s="94"/>
      <c r="AE134" s="29"/>
      <c r="AF134" s="29"/>
      <c r="AG134" s="29"/>
      <c r="AH134" s="29"/>
      <c r="AI134" s="29"/>
      <c r="AJ134" s="29"/>
      <c r="AK134" s="29"/>
      <c r="AL134" s="29"/>
    </row>
    <row r="135" spans="5:38">
      <c r="E135" s="28"/>
      <c r="F135" s="29"/>
      <c r="G135" s="34"/>
      <c r="H135" s="30"/>
      <c r="I135" s="30"/>
      <c r="J135" s="30"/>
      <c r="K135" s="30"/>
      <c r="L135" s="30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31"/>
      <c r="X135" s="92"/>
      <c r="Y135" s="93"/>
      <c r="Z135" s="91"/>
      <c r="AA135" s="29"/>
      <c r="AB135" s="118"/>
      <c r="AC135" s="32"/>
      <c r="AD135" s="94"/>
      <c r="AE135" s="29"/>
      <c r="AF135" s="29"/>
      <c r="AG135" s="29"/>
      <c r="AH135" s="29"/>
      <c r="AI135" s="29"/>
      <c r="AJ135" s="29"/>
      <c r="AK135" s="29"/>
      <c r="AL135" s="29"/>
    </row>
    <row r="136" spans="5:38">
      <c r="E136" s="28"/>
      <c r="F136" s="29"/>
      <c r="G136" s="34"/>
      <c r="H136" s="30"/>
      <c r="I136" s="30"/>
      <c r="J136" s="30"/>
      <c r="K136" s="30"/>
      <c r="L136" s="30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31"/>
      <c r="X136" s="92"/>
      <c r="Y136" s="93"/>
      <c r="Z136" s="91"/>
      <c r="AA136" s="29"/>
      <c r="AB136" s="118"/>
      <c r="AC136" s="32"/>
      <c r="AD136" s="94"/>
      <c r="AE136" s="29"/>
      <c r="AF136" s="29"/>
      <c r="AG136" s="29"/>
      <c r="AH136" s="29"/>
      <c r="AI136" s="29"/>
      <c r="AJ136" s="29"/>
      <c r="AK136" s="29"/>
      <c r="AL136" s="29"/>
    </row>
    <row r="137" spans="5:38">
      <c r="E137" s="28"/>
      <c r="F137" s="29"/>
      <c r="G137" s="34"/>
      <c r="H137" s="30"/>
      <c r="I137" s="30"/>
      <c r="J137" s="30"/>
      <c r="K137" s="30"/>
      <c r="L137" s="30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31"/>
      <c r="X137" s="92"/>
      <c r="Y137" s="93"/>
      <c r="Z137" s="91"/>
      <c r="AA137" s="29"/>
      <c r="AB137" s="118"/>
      <c r="AC137" s="32"/>
      <c r="AD137" s="94"/>
      <c r="AE137" s="29"/>
      <c r="AF137" s="29"/>
      <c r="AG137" s="29"/>
      <c r="AH137" s="29"/>
      <c r="AI137" s="29"/>
      <c r="AJ137" s="29"/>
      <c r="AK137" s="29"/>
      <c r="AL137" s="29"/>
    </row>
    <row r="138" spans="5:38">
      <c r="E138" s="28"/>
      <c r="F138" s="29"/>
      <c r="G138" s="34"/>
      <c r="H138" s="30"/>
      <c r="I138" s="30"/>
      <c r="J138" s="30"/>
      <c r="K138" s="30"/>
      <c r="L138" s="30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31"/>
      <c r="X138" s="92"/>
      <c r="Y138" s="93"/>
      <c r="Z138" s="91"/>
      <c r="AA138" s="29"/>
      <c r="AB138" s="118"/>
      <c r="AC138" s="32"/>
      <c r="AD138" s="94"/>
      <c r="AE138" s="29"/>
      <c r="AF138" s="29"/>
      <c r="AG138" s="29"/>
      <c r="AH138" s="29"/>
      <c r="AI138" s="29"/>
      <c r="AJ138" s="29"/>
      <c r="AK138" s="29"/>
      <c r="AL138" s="29"/>
    </row>
    <row r="139" spans="5:38">
      <c r="E139" s="28"/>
      <c r="F139" s="29"/>
      <c r="G139" s="34"/>
      <c r="H139" s="30"/>
      <c r="I139" s="30"/>
      <c r="J139" s="30"/>
      <c r="K139" s="30"/>
      <c r="L139" s="30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31"/>
      <c r="X139" s="92"/>
      <c r="Y139" s="93"/>
      <c r="Z139" s="91"/>
      <c r="AA139" s="29"/>
      <c r="AB139" s="118"/>
      <c r="AC139" s="32"/>
      <c r="AD139" s="94"/>
      <c r="AE139" s="29"/>
      <c r="AF139" s="29"/>
      <c r="AG139" s="29"/>
      <c r="AH139" s="29"/>
      <c r="AI139" s="29"/>
      <c r="AJ139" s="29"/>
      <c r="AK139" s="29"/>
      <c r="AL139" s="29"/>
    </row>
    <row r="140" spans="5:38">
      <c r="E140" s="28"/>
      <c r="F140" s="29"/>
      <c r="G140" s="34"/>
      <c r="H140" s="30"/>
      <c r="I140" s="30"/>
      <c r="J140" s="30"/>
      <c r="K140" s="30"/>
      <c r="L140" s="30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31"/>
      <c r="X140" s="92"/>
      <c r="Y140" s="93"/>
      <c r="Z140" s="91"/>
      <c r="AA140" s="29"/>
      <c r="AB140" s="118"/>
      <c r="AC140" s="32"/>
      <c r="AD140" s="94"/>
      <c r="AE140" s="29"/>
      <c r="AF140" s="29"/>
      <c r="AG140" s="29"/>
      <c r="AH140" s="29"/>
      <c r="AI140" s="29"/>
      <c r="AJ140" s="29"/>
      <c r="AK140" s="29"/>
      <c r="AL140" s="29"/>
    </row>
    <row r="141" spans="5:38">
      <c r="E141" s="28"/>
      <c r="F141" s="29"/>
      <c r="G141" s="34"/>
      <c r="H141" s="30"/>
      <c r="I141" s="30"/>
      <c r="J141" s="30"/>
      <c r="K141" s="30"/>
      <c r="L141" s="30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31"/>
      <c r="X141" s="92"/>
      <c r="Y141" s="93"/>
      <c r="Z141" s="91"/>
      <c r="AA141" s="29"/>
      <c r="AB141" s="118"/>
      <c r="AC141" s="32"/>
      <c r="AD141" s="94"/>
      <c r="AE141" s="29"/>
      <c r="AF141" s="29"/>
      <c r="AG141" s="29"/>
      <c r="AH141" s="29"/>
      <c r="AI141" s="29"/>
      <c r="AJ141" s="29"/>
      <c r="AK141" s="29"/>
      <c r="AL141" s="29"/>
    </row>
    <row r="142" spans="5:38">
      <c r="E142" s="28"/>
      <c r="F142" s="29"/>
      <c r="G142" s="34"/>
      <c r="H142" s="30"/>
      <c r="I142" s="30"/>
      <c r="J142" s="30"/>
      <c r="K142" s="30"/>
      <c r="L142" s="30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31"/>
      <c r="X142" s="92"/>
      <c r="Y142" s="93"/>
      <c r="Z142" s="91"/>
      <c r="AA142" s="29"/>
      <c r="AB142" s="118"/>
      <c r="AC142" s="32"/>
      <c r="AD142" s="94"/>
      <c r="AE142" s="29"/>
      <c r="AF142" s="29"/>
      <c r="AG142" s="29"/>
      <c r="AH142" s="29"/>
      <c r="AI142" s="29"/>
      <c r="AJ142" s="29"/>
      <c r="AK142" s="29"/>
      <c r="AL142" s="29"/>
    </row>
    <row r="143" spans="5:38">
      <c r="E143" s="28"/>
      <c r="F143" s="29"/>
      <c r="G143" s="34"/>
      <c r="H143" s="30"/>
      <c r="I143" s="30"/>
      <c r="J143" s="30"/>
      <c r="K143" s="30"/>
      <c r="L143" s="30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31"/>
      <c r="X143" s="92"/>
      <c r="Y143" s="93"/>
      <c r="Z143" s="91"/>
      <c r="AA143" s="29"/>
      <c r="AB143" s="118"/>
      <c r="AC143" s="32"/>
      <c r="AD143" s="94"/>
      <c r="AE143" s="29"/>
      <c r="AF143" s="29"/>
      <c r="AG143" s="29"/>
      <c r="AH143" s="29"/>
      <c r="AI143" s="29"/>
      <c r="AJ143" s="29"/>
      <c r="AK143" s="29"/>
      <c r="AL143" s="29"/>
    </row>
    <row r="144" spans="5:38">
      <c r="E144" s="28"/>
      <c r="F144" s="29"/>
      <c r="G144" s="34"/>
      <c r="H144" s="30"/>
      <c r="I144" s="30"/>
      <c r="J144" s="30"/>
      <c r="K144" s="30"/>
      <c r="L144" s="30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31"/>
      <c r="X144" s="92"/>
      <c r="Y144" s="93"/>
      <c r="Z144" s="91"/>
      <c r="AA144" s="29"/>
      <c r="AB144" s="118"/>
      <c r="AC144" s="32"/>
      <c r="AD144" s="94"/>
      <c r="AE144" s="29"/>
      <c r="AF144" s="29"/>
      <c r="AG144" s="29"/>
      <c r="AH144" s="29"/>
      <c r="AI144" s="29"/>
      <c r="AJ144" s="29"/>
      <c r="AK144" s="29"/>
      <c r="AL144" s="29"/>
    </row>
    <row r="145" spans="5:38">
      <c r="E145" s="28"/>
      <c r="F145" s="29"/>
      <c r="G145" s="34"/>
      <c r="H145" s="30"/>
      <c r="I145" s="30"/>
      <c r="J145" s="30"/>
      <c r="K145" s="30"/>
      <c r="L145" s="30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31"/>
      <c r="X145" s="92"/>
      <c r="Y145" s="93"/>
      <c r="Z145" s="91"/>
      <c r="AA145" s="29"/>
      <c r="AB145" s="118"/>
      <c r="AC145" s="32"/>
      <c r="AD145" s="94"/>
      <c r="AE145" s="29"/>
      <c r="AF145" s="29"/>
      <c r="AG145" s="29"/>
      <c r="AH145" s="29"/>
      <c r="AI145" s="29"/>
      <c r="AJ145" s="29"/>
      <c r="AK145" s="29"/>
      <c r="AL145" s="29"/>
    </row>
    <row r="146" spans="5:38">
      <c r="E146" s="28"/>
      <c r="F146" s="29"/>
      <c r="G146" s="34"/>
      <c r="H146" s="30"/>
      <c r="I146" s="30"/>
      <c r="J146" s="30"/>
      <c r="K146" s="30"/>
      <c r="L146" s="30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31"/>
      <c r="X146" s="92"/>
      <c r="Y146" s="93"/>
      <c r="Z146" s="91"/>
      <c r="AA146" s="29"/>
      <c r="AB146" s="118"/>
      <c r="AC146" s="32"/>
      <c r="AD146" s="94"/>
      <c r="AE146" s="29"/>
      <c r="AF146" s="29"/>
      <c r="AG146" s="29"/>
      <c r="AH146" s="29"/>
      <c r="AI146" s="29"/>
      <c r="AJ146" s="29"/>
      <c r="AK146" s="29"/>
      <c r="AL146" s="29"/>
    </row>
    <row r="147" spans="5:38">
      <c r="E147" s="28"/>
      <c r="F147" s="29"/>
      <c r="G147" s="34"/>
      <c r="H147" s="30"/>
      <c r="I147" s="30"/>
      <c r="J147" s="30"/>
      <c r="K147" s="30"/>
      <c r="L147" s="30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31"/>
      <c r="X147" s="92"/>
      <c r="Y147" s="93"/>
      <c r="Z147" s="91"/>
      <c r="AA147" s="29"/>
      <c r="AB147" s="118"/>
      <c r="AC147" s="32"/>
      <c r="AD147" s="94"/>
      <c r="AE147" s="29"/>
      <c r="AF147" s="29"/>
      <c r="AG147" s="29"/>
      <c r="AH147" s="29"/>
      <c r="AI147" s="29"/>
      <c r="AJ147" s="29"/>
      <c r="AK147" s="29"/>
      <c r="AL147" s="29"/>
    </row>
    <row r="148" spans="5:38">
      <c r="E148" s="28"/>
      <c r="F148" s="29"/>
      <c r="G148" s="34"/>
      <c r="H148" s="30"/>
      <c r="I148" s="30"/>
      <c r="J148" s="30"/>
      <c r="K148" s="30"/>
      <c r="L148" s="30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31"/>
      <c r="X148" s="92"/>
      <c r="Y148" s="93"/>
      <c r="Z148" s="91"/>
      <c r="AA148" s="29"/>
      <c r="AB148" s="118"/>
      <c r="AC148" s="32"/>
      <c r="AD148" s="94"/>
      <c r="AE148" s="29"/>
      <c r="AF148" s="29"/>
      <c r="AG148" s="29"/>
      <c r="AH148" s="29"/>
      <c r="AI148" s="29"/>
      <c r="AJ148" s="29"/>
      <c r="AK148" s="29"/>
      <c r="AL148" s="29"/>
    </row>
    <row r="149" spans="5:38">
      <c r="E149" s="28"/>
      <c r="F149" s="29"/>
      <c r="G149" s="34"/>
      <c r="H149" s="30"/>
      <c r="I149" s="30"/>
      <c r="J149" s="30"/>
      <c r="K149" s="30"/>
      <c r="L149" s="30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31"/>
      <c r="X149" s="92"/>
      <c r="Y149" s="93"/>
      <c r="Z149" s="91"/>
      <c r="AA149" s="29"/>
      <c r="AB149" s="118"/>
      <c r="AC149" s="32"/>
      <c r="AD149" s="94"/>
      <c r="AE149" s="29"/>
      <c r="AF149" s="29"/>
      <c r="AG149" s="29"/>
      <c r="AH149" s="29"/>
      <c r="AI149" s="29"/>
      <c r="AJ149" s="29"/>
      <c r="AK149" s="29"/>
      <c r="AL149" s="29"/>
    </row>
    <row r="150" spans="5:38">
      <c r="E150" s="28"/>
      <c r="F150" s="29"/>
      <c r="G150" s="34"/>
      <c r="H150" s="30"/>
      <c r="I150" s="30"/>
      <c r="J150" s="30"/>
      <c r="K150" s="30"/>
      <c r="L150" s="30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31"/>
      <c r="X150" s="92"/>
      <c r="Y150" s="93"/>
      <c r="Z150" s="91"/>
      <c r="AA150" s="29"/>
      <c r="AB150" s="118"/>
      <c r="AC150" s="32"/>
      <c r="AD150" s="94"/>
      <c r="AE150" s="29"/>
      <c r="AF150" s="29"/>
      <c r="AG150" s="29"/>
      <c r="AH150" s="29"/>
      <c r="AI150" s="29"/>
      <c r="AJ150" s="29"/>
      <c r="AK150" s="29"/>
      <c r="AL150" s="29"/>
    </row>
    <row r="151" spans="5:38">
      <c r="E151" s="28"/>
      <c r="F151" s="29"/>
      <c r="G151" s="34"/>
      <c r="H151" s="30"/>
      <c r="I151" s="30"/>
      <c r="J151" s="30"/>
      <c r="K151" s="30"/>
      <c r="L151" s="30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31"/>
      <c r="X151" s="92"/>
      <c r="Y151" s="93"/>
      <c r="Z151" s="91"/>
      <c r="AA151" s="29"/>
      <c r="AB151" s="118"/>
      <c r="AC151" s="32"/>
      <c r="AD151" s="94"/>
      <c r="AE151" s="29"/>
      <c r="AF151" s="29"/>
      <c r="AG151" s="29"/>
      <c r="AH151" s="29"/>
      <c r="AI151" s="29"/>
      <c r="AJ151" s="29"/>
      <c r="AK151" s="29"/>
      <c r="AL151" s="29"/>
    </row>
    <row r="152" spans="5:38">
      <c r="E152" s="28"/>
      <c r="F152" s="29"/>
      <c r="G152" s="34"/>
      <c r="H152" s="30"/>
      <c r="I152" s="30"/>
      <c r="J152" s="30"/>
      <c r="K152" s="30"/>
      <c r="L152" s="30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31"/>
      <c r="X152" s="92"/>
      <c r="Y152" s="93"/>
      <c r="Z152" s="91"/>
      <c r="AA152" s="29"/>
      <c r="AB152" s="118"/>
      <c r="AC152" s="32"/>
      <c r="AD152" s="94"/>
      <c r="AE152" s="29"/>
      <c r="AF152" s="29"/>
      <c r="AG152" s="29"/>
      <c r="AH152" s="29"/>
      <c r="AI152" s="29"/>
      <c r="AJ152" s="29"/>
      <c r="AK152" s="29"/>
      <c r="AL152" s="29"/>
    </row>
    <row r="153" spans="5:38">
      <c r="E153" s="28"/>
      <c r="F153" s="29"/>
      <c r="G153" s="34"/>
      <c r="H153" s="30"/>
      <c r="I153" s="30"/>
      <c r="J153" s="30"/>
      <c r="K153" s="30"/>
      <c r="L153" s="30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31"/>
      <c r="X153" s="92"/>
      <c r="Y153" s="93"/>
      <c r="Z153" s="91"/>
      <c r="AA153" s="29"/>
      <c r="AB153" s="118"/>
      <c r="AC153" s="32"/>
      <c r="AD153" s="94"/>
      <c r="AE153" s="29"/>
      <c r="AF153" s="29"/>
      <c r="AG153" s="29"/>
      <c r="AH153" s="29"/>
      <c r="AI153" s="29"/>
      <c r="AJ153" s="29"/>
      <c r="AK153" s="29"/>
      <c r="AL153" s="29"/>
    </row>
    <row r="154" spans="5:38">
      <c r="E154" s="28"/>
      <c r="F154" s="29"/>
      <c r="G154" s="34"/>
      <c r="H154" s="30"/>
      <c r="I154" s="30"/>
      <c r="J154" s="30"/>
      <c r="K154" s="30"/>
      <c r="L154" s="30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31"/>
      <c r="X154" s="92"/>
      <c r="Y154" s="93"/>
      <c r="Z154" s="91"/>
      <c r="AA154" s="29"/>
      <c r="AB154" s="118"/>
      <c r="AC154" s="32"/>
      <c r="AD154" s="94"/>
      <c r="AE154" s="29"/>
      <c r="AF154" s="29"/>
      <c r="AG154" s="29"/>
      <c r="AH154" s="29"/>
      <c r="AI154" s="29"/>
      <c r="AJ154" s="29"/>
      <c r="AK154" s="29"/>
      <c r="AL154" s="29"/>
    </row>
    <row r="155" spans="5:38">
      <c r="E155" s="28"/>
      <c r="F155" s="29"/>
      <c r="G155" s="34"/>
      <c r="H155" s="30"/>
      <c r="I155" s="30"/>
      <c r="J155" s="30"/>
      <c r="K155" s="30"/>
      <c r="L155" s="30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31"/>
      <c r="X155" s="92"/>
      <c r="Y155" s="93"/>
      <c r="Z155" s="91"/>
      <c r="AA155" s="29"/>
      <c r="AB155" s="118"/>
      <c r="AC155" s="32"/>
      <c r="AD155" s="94"/>
      <c r="AE155" s="29"/>
      <c r="AF155" s="29"/>
      <c r="AG155" s="29"/>
      <c r="AH155" s="29"/>
      <c r="AI155" s="29"/>
      <c r="AJ155" s="29"/>
      <c r="AK155" s="29"/>
      <c r="AL155" s="29"/>
    </row>
    <row r="156" spans="5:38">
      <c r="E156" s="28"/>
      <c r="F156" s="29"/>
      <c r="G156" s="34"/>
      <c r="H156" s="30"/>
      <c r="I156" s="30"/>
      <c r="J156" s="30"/>
      <c r="K156" s="30"/>
      <c r="L156" s="30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31"/>
      <c r="X156" s="92"/>
      <c r="Y156" s="93"/>
      <c r="Z156" s="91"/>
      <c r="AA156" s="29"/>
      <c r="AB156" s="118"/>
      <c r="AC156" s="32"/>
      <c r="AD156" s="94"/>
      <c r="AE156" s="29"/>
      <c r="AF156" s="29"/>
      <c r="AG156" s="29"/>
      <c r="AH156" s="29"/>
      <c r="AI156" s="29"/>
      <c r="AJ156" s="29"/>
      <c r="AK156" s="29"/>
      <c r="AL156" s="29"/>
    </row>
    <row r="157" spans="5:38">
      <c r="E157" s="28"/>
      <c r="F157" s="29"/>
      <c r="G157" s="34"/>
      <c r="H157" s="30"/>
      <c r="I157" s="30"/>
      <c r="J157" s="30"/>
      <c r="K157" s="30"/>
      <c r="L157" s="30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31"/>
      <c r="X157" s="92"/>
      <c r="Y157" s="93"/>
      <c r="Z157" s="91"/>
      <c r="AA157" s="29"/>
      <c r="AB157" s="118"/>
      <c r="AC157" s="32"/>
      <c r="AD157" s="94"/>
      <c r="AE157" s="29"/>
      <c r="AF157" s="29"/>
      <c r="AG157" s="29"/>
      <c r="AH157" s="29"/>
      <c r="AI157" s="29"/>
      <c r="AJ157" s="29"/>
      <c r="AK157" s="29"/>
      <c r="AL157" s="29"/>
    </row>
    <row r="158" spans="5:38">
      <c r="E158" s="28"/>
      <c r="F158" s="29"/>
      <c r="G158" s="34"/>
      <c r="H158" s="30"/>
      <c r="I158" s="30"/>
      <c r="J158" s="30"/>
      <c r="K158" s="30"/>
      <c r="L158" s="30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31"/>
      <c r="X158" s="92"/>
      <c r="Y158" s="93"/>
      <c r="Z158" s="91"/>
      <c r="AA158" s="29"/>
      <c r="AB158" s="118"/>
      <c r="AC158" s="32"/>
      <c r="AD158" s="94"/>
      <c r="AE158" s="29"/>
      <c r="AF158" s="29"/>
      <c r="AG158" s="29"/>
      <c r="AH158" s="29"/>
      <c r="AI158" s="29"/>
      <c r="AJ158" s="29"/>
      <c r="AK158" s="29"/>
      <c r="AL158" s="29"/>
    </row>
  </sheetData>
  <dataConsolidate/>
  <mergeCells count="1">
    <mergeCell ref="E1:Q1"/>
  </mergeCells>
  <phoneticPr fontId="1" type="noConversion"/>
  <conditionalFormatting sqref="F4:F158">
    <cfRule type="duplicateValues" dxfId="8" priority="1"/>
  </conditionalFormatting>
  <dataValidations count="12">
    <dataValidation type="list" showInputMessage="1" showErrorMessage="1" sqref="M4:M158 O4:O158" xr:uid="{175E9F64-F44C-4051-BB8B-5EEB20D15107}">
      <formula1>спр_персонал</formula1>
    </dataValidation>
    <dataValidation type="list" allowBlank="1" showInputMessage="1" showErrorMessage="1" sqref="Q4:Q158" xr:uid="{FD49917A-165E-45ED-A2AD-8FD51B197EEA}">
      <formula1>спр_персонал</formula1>
    </dataValidation>
    <dataValidation type="list" showInputMessage="1" showErrorMessage="1" sqref="P4:P158" xr:uid="{6653C946-6C92-4EDE-BD74-41636B191C89}">
      <formula1>спр_должность</formula1>
    </dataValidation>
    <dataValidation type="list" allowBlank="1" showInputMessage="1" showErrorMessage="1" sqref="N4:N158 R4:R158" xr:uid="{35083B4E-EFC7-4D60-8CA0-E88876C67B55}">
      <formula1>спр_должность</formula1>
    </dataValidation>
    <dataValidation type="list" showInputMessage="1" showErrorMessage="1" sqref="S4:S158" xr:uid="{16FF9A2C-327B-4705-A2EB-5D482B05A075}">
      <formula1>спр_serv_вид_работ_фгис</formula1>
    </dataValidation>
    <dataValidation type="list" allowBlank="1" showInputMessage="1" showErrorMessage="1" sqref="S4:S158" xr:uid="{4C1D02DD-E024-4E27-B096-D521C534672D}">
      <formula1>спр_serv_вид_работ_фгис</formula1>
    </dataValidation>
    <dataValidation type="list" showInputMessage="1" sqref="M4:M158" xr:uid="{DAF42AE2-4336-45BB-94A7-F8D100CF345B}">
      <formula1>спр_персонал</formula1>
    </dataValidation>
    <dataValidation allowBlank="1" sqref="Y4:Z158" xr:uid="{FE2880C1-4483-40C7-AEBD-29EAEF843A31}"/>
    <dataValidation type="list" allowBlank="1" showInputMessage="1" showErrorMessage="1" sqref="AA4:AA158" xr:uid="{814F82AC-E0FF-4F90-8174-72F75378CA65}">
      <formula1>спр_Тип_заказчика</formula1>
    </dataValidation>
    <dataValidation type="list" allowBlank="1" showInputMessage="1" showErrorMessage="1" sqref="AC4:AC158" xr:uid="{E1DDF8B6-5BB7-4867-B66D-63A64702D05A}">
      <formula1>спр_адреса_ИЛ</formula1>
    </dataValidation>
    <dataValidation type="list" allowBlank="1" showInputMessage="1" showErrorMessage="1" sqref="X4:X158" xr:uid="{AB8835DA-437F-49B2-873C-C6CC40D15BCE}">
      <formula1>спр_тип_объекта</formula1>
    </dataValidation>
    <dataValidation type="whole" allowBlank="1" showInputMessage="1" showErrorMessage="1" sqref="AB4:AB158" xr:uid="{84A68979-9872-46F9-A2BB-DD2773648EE4}">
      <formula1>100000000</formula1>
      <formula2>99999999999999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F84F659-898E-47D2-8008-E5126E2B8C01}">
          <x14:formula1>
            <xm:f>serv!$A$21</xm:f>
          </x14:formula1>
          <xm:sqref>AE13:AJ158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6A7B3-C39C-4CE3-9A62-7916021FD816}">
  <sheetPr codeName="Подготовка">
    <tabColor theme="7" tint="0.59999389629810485"/>
  </sheetPr>
  <dimension ref="A1:O29"/>
  <sheetViews>
    <sheetView tabSelected="1" zoomScaleNormal="100" workbookViewId="0">
      <pane ySplit="1" topLeftCell="A5" activePane="bottomLeft" state="frozen"/>
      <selection pane="bottomLeft" activeCell="G18" sqref="G18"/>
    </sheetView>
  </sheetViews>
  <sheetFormatPr defaultRowHeight="15" outlineLevelRow="1"/>
  <cols>
    <col min="1" max="1" width="4" customWidth="1"/>
    <col min="2" max="3" width="2.140625" hidden="1" customWidth="1"/>
    <col min="4" max="4" width="1.42578125" hidden="1" customWidth="1"/>
    <col min="5" max="5" width="4.5703125" customWidth="1"/>
    <col min="6" max="6" width="30.5703125" customWidth="1"/>
    <col min="7" max="7" width="46.140625" customWidth="1"/>
    <col min="8" max="8" width="3.42578125" customWidth="1"/>
    <col min="9" max="9" width="30.5703125" customWidth="1"/>
    <col min="10" max="10" width="20.85546875" customWidth="1"/>
    <col min="11" max="11" width="10.5703125" bestFit="1" customWidth="1"/>
    <col min="12" max="12" width="12" customWidth="1"/>
    <col min="14" max="14" width="24.7109375" customWidth="1"/>
    <col min="15" max="15" width="11.28515625" customWidth="1"/>
  </cols>
  <sheetData>
    <row r="1" spans="1:15" s="58" customFormat="1" ht="56.25" customHeight="1">
      <c r="A1" s="55"/>
      <c r="B1" s="56"/>
      <c r="C1" s="56"/>
      <c r="D1" s="56"/>
      <c r="E1" s="56"/>
      <c r="F1" s="56"/>
      <c r="G1" s="12" t="s">
        <v>101</v>
      </c>
      <c r="H1" s="56"/>
      <c r="I1" s="56"/>
      <c r="J1" s="57"/>
      <c r="K1" s="56"/>
      <c r="L1" s="56"/>
      <c r="M1" s="56"/>
      <c r="N1" s="56"/>
      <c r="O1" s="56"/>
    </row>
    <row r="2" spans="1:15" ht="18.95" customHeight="1">
      <c r="A2" s="59"/>
      <c r="B2" s="59"/>
      <c r="C2" s="59"/>
      <c r="D2" s="59"/>
      <c r="E2" s="60">
        <v>1</v>
      </c>
      <c r="F2" s="61" t="s">
        <v>34</v>
      </c>
      <c r="G2" s="62"/>
      <c r="H2" s="61"/>
      <c r="I2" s="61"/>
      <c r="J2" s="63"/>
      <c r="K2" s="64"/>
      <c r="L2" s="65"/>
      <c r="M2" s="65"/>
      <c r="N2" s="106" t="s">
        <v>103</v>
      </c>
      <c r="O2" s="107"/>
    </row>
    <row r="3" spans="1:15" ht="18.95" customHeight="1">
      <c r="A3" s="59"/>
      <c r="B3" s="59"/>
      <c r="C3" s="59"/>
      <c r="D3" s="59"/>
      <c r="E3" s="60">
        <v>1</v>
      </c>
      <c r="F3" s="61" t="s">
        <v>52</v>
      </c>
      <c r="G3" s="130"/>
      <c r="H3" s="59"/>
      <c r="I3" s="59"/>
      <c r="J3" s="59"/>
      <c r="K3" s="65"/>
      <c r="L3" s="65"/>
      <c r="M3" s="65"/>
      <c r="N3" s="101" t="s">
        <v>108</v>
      </c>
      <c r="O3" s="105"/>
    </row>
    <row r="4" spans="1:15" ht="18.95" customHeight="1" thickBot="1">
      <c r="A4" s="59"/>
      <c r="B4" s="59"/>
      <c r="C4" s="59"/>
      <c r="D4" s="59"/>
      <c r="E4" s="67">
        <v>1</v>
      </c>
      <c r="F4" s="68" t="s">
        <v>53</v>
      </c>
      <c r="G4" s="97">
        <v>44715</v>
      </c>
      <c r="H4" s="68"/>
      <c r="I4" s="68"/>
      <c r="J4" s="70"/>
      <c r="K4" s="65"/>
      <c r="L4" s="65"/>
      <c r="M4" s="65"/>
      <c r="N4" s="101" t="s">
        <v>106</v>
      </c>
      <c r="O4" s="104" t="str">
        <f>_xlfn.XLOOKUP("0,1^9",tbl_fgis[Номер протокола],tbl_fgis[Номер протокола],,1)</f>
        <v>11490/22-ИЛ</v>
      </c>
    </row>
    <row r="5" spans="1:15" ht="18.95" customHeight="1" thickTop="1">
      <c r="A5" s="59"/>
      <c r="B5" s="59"/>
      <c r="C5" s="59"/>
      <c r="D5" s="59"/>
      <c r="E5" s="60">
        <v>1</v>
      </c>
      <c r="F5" s="61" t="s">
        <v>23</v>
      </c>
      <c r="G5" s="69">
        <v>44715</v>
      </c>
      <c r="H5" s="61"/>
      <c r="I5" s="61"/>
      <c r="J5" s="63"/>
      <c r="K5" s="65"/>
      <c r="L5" s="65"/>
      <c r="M5" s="65"/>
      <c r="N5" s="101" t="s">
        <v>107</v>
      </c>
      <c r="O5" s="104" t="str">
        <f>_xlfn.XLOOKUP("ЯЯ",tbl_fgis[Номер протокола],tbl_fgis[Номер протокола],,-1)</f>
        <v>11581/22-ИЛ</v>
      </c>
    </row>
    <row r="6" spans="1:15" ht="18.95" customHeight="1" outlineLevel="1">
      <c r="A6" s="59"/>
      <c r="B6" s="59"/>
      <c r="C6" s="59"/>
      <c r="D6" s="59"/>
      <c r="E6" s="60">
        <v>1</v>
      </c>
      <c r="F6" s="61" t="s">
        <v>109</v>
      </c>
      <c r="G6" s="128"/>
      <c r="H6" s="61"/>
      <c r="I6" s="59"/>
      <c r="J6" s="72"/>
      <c r="K6" s="65"/>
      <c r="L6" s="65"/>
      <c r="M6" s="65"/>
    </row>
    <row r="7" spans="1:15" ht="18.95" customHeight="1">
      <c r="A7" s="59"/>
      <c r="B7" s="59"/>
      <c r="C7" s="59"/>
      <c r="D7" s="59"/>
      <c r="E7" s="60">
        <v>1</v>
      </c>
      <c r="F7" s="61" t="s">
        <v>36</v>
      </c>
      <c r="G7" s="128">
        <v>44715</v>
      </c>
      <c r="H7" s="61"/>
      <c r="I7" s="61" t="s">
        <v>54</v>
      </c>
      <c r="J7" s="71">
        <v>44715</v>
      </c>
      <c r="K7" s="65"/>
      <c r="L7" s="65"/>
      <c r="M7" s="65"/>
      <c r="N7" s="101" t="s">
        <v>104</v>
      </c>
      <c r="O7" s="102">
        <f>MIN(tbl_fgis[Д. выдачи протокола])</f>
        <v>44711</v>
      </c>
    </row>
    <row r="8" spans="1:15" ht="18.95" customHeight="1">
      <c r="A8" s="59"/>
      <c r="B8" s="59"/>
      <c r="C8" s="59"/>
      <c r="D8" s="59"/>
      <c r="E8" s="60">
        <v>1</v>
      </c>
      <c r="F8" s="61" t="s">
        <v>11</v>
      </c>
      <c r="G8" s="62" t="s">
        <v>82</v>
      </c>
      <c r="H8" s="61"/>
      <c r="I8" s="61" t="s">
        <v>55</v>
      </c>
      <c r="J8" s="62" t="s">
        <v>21</v>
      </c>
      <c r="K8" s="65"/>
      <c r="L8" s="65"/>
      <c r="M8" s="65"/>
      <c r="N8" s="101" t="s">
        <v>105</v>
      </c>
      <c r="O8" s="102">
        <f>MAX(tbl_fgis[Д. выдачи протокола])</f>
        <v>44715</v>
      </c>
    </row>
    <row r="9" spans="1:15" ht="18.95" customHeight="1">
      <c r="A9" s="59"/>
      <c r="B9" s="59"/>
      <c r="C9" s="59"/>
      <c r="D9" s="59"/>
      <c r="E9" s="60">
        <v>1</v>
      </c>
      <c r="F9" s="61" t="s">
        <v>13</v>
      </c>
      <c r="G9" s="62" t="s">
        <v>82</v>
      </c>
      <c r="H9" s="61"/>
      <c r="I9" s="61" t="s">
        <v>56</v>
      </c>
      <c r="J9" s="62" t="s">
        <v>21</v>
      </c>
      <c r="K9" s="65"/>
      <c r="L9" s="65"/>
      <c r="M9" s="65"/>
      <c r="N9" s="101" t="s">
        <v>102</v>
      </c>
      <c r="O9" s="104">
        <f>COUNTA(tbl_fgis[Номер протокола])</f>
        <v>5</v>
      </c>
    </row>
    <row r="10" spans="1:15" ht="18.95" customHeight="1">
      <c r="A10" s="59"/>
      <c r="B10" s="59"/>
      <c r="C10" s="59"/>
      <c r="D10" s="59"/>
      <c r="E10" s="60">
        <v>1</v>
      </c>
      <c r="F10" s="61" t="s">
        <v>17</v>
      </c>
      <c r="G10" s="62" t="s">
        <v>83</v>
      </c>
      <c r="H10" s="61"/>
      <c r="I10" s="61" t="s">
        <v>60</v>
      </c>
      <c r="J10" s="62" t="s">
        <v>20</v>
      </c>
      <c r="K10" s="65"/>
      <c r="L10" s="65"/>
      <c r="M10" s="65"/>
      <c r="N10" s="101" t="s">
        <v>178</v>
      </c>
      <c r="O10" s="104">
        <f>serv!A66</f>
        <v>2</v>
      </c>
    </row>
    <row r="11" spans="1:15" ht="18.95" customHeight="1" thickBot="1">
      <c r="A11" s="59"/>
      <c r="B11" s="59"/>
      <c r="C11" s="59"/>
      <c r="D11" s="59"/>
      <c r="E11" s="67"/>
      <c r="F11" s="73" t="s">
        <v>15</v>
      </c>
      <c r="G11" s="74" t="s">
        <v>90</v>
      </c>
      <c r="H11" s="75"/>
      <c r="I11" s="70"/>
      <c r="J11" s="76"/>
      <c r="K11" s="65"/>
      <c r="L11" s="65"/>
      <c r="M11" s="65"/>
    </row>
    <row r="12" spans="1:15" ht="30.75" thickTop="1">
      <c r="A12" s="59"/>
      <c r="B12" s="59"/>
      <c r="C12" s="59"/>
      <c r="D12" s="59"/>
      <c r="E12" s="60"/>
      <c r="F12" s="77" t="s">
        <v>35</v>
      </c>
      <c r="G12" s="78" t="s">
        <v>88</v>
      </c>
      <c r="H12" s="61"/>
      <c r="I12" s="61" t="s">
        <v>14</v>
      </c>
      <c r="J12" s="79" t="s">
        <v>24</v>
      </c>
      <c r="K12" s="65"/>
      <c r="L12" s="65"/>
      <c r="M12" s="103"/>
    </row>
    <row r="13" spans="1:15" ht="15.75">
      <c r="A13" s="59"/>
      <c r="B13" s="59"/>
      <c r="C13" s="59"/>
      <c r="D13" s="59"/>
      <c r="E13" s="60"/>
      <c r="F13" s="80" t="s">
        <v>114</v>
      </c>
      <c r="G13" s="81" t="s">
        <v>93</v>
      </c>
      <c r="H13" s="61"/>
      <c r="I13" s="61"/>
      <c r="J13" s="63"/>
      <c r="K13" s="65"/>
      <c r="L13" s="65"/>
      <c r="M13" s="65"/>
      <c r="N13" s="126"/>
    </row>
    <row r="14" spans="1:15" ht="15.75" outlineLevel="1">
      <c r="A14" s="59"/>
      <c r="B14" s="59"/>
      <c r="C14" s="59"/>
      <c r="D14" s="59"/>
      <c r="E14" s="60"/>
      <c r="F14" s="80" t="s">
        <v>110</v>
      </c>
      <c r="G14" s="82"/>
      <c r="H14" s="59"/>
      <c r="I14" s="66"/>
      <c r="J14" s="72"/>
      <c r="K14" s="65"/>
      <c r="L14" s="65"/>
      <c r="M14" s="65"/>
      <c r="N14" s="127"/>
    </row>
    <row r="15" spans="1:15" ht="60.75" thickBot="1">
      <c r="A15" s="59"/>
      <c r="B15" s="59"/>
      <c r="C15" s="59"/>
      <c r="D15" s="59"/>
      <c r="E15" s="59"/>
      <c r="F15" s="83" t="s">
        <v>46</v>
      </c>
      <c r="G15" s="84" t="s">
        <v>125</v>
      </c>
      <c r="H15" s="66"/>
      <c r="I15" s="66"/>
      <c r="J15" s="66"/>
      <c r="K15" s="65"/>
      <c r="L15" s="65"/>
      <c r="M15" s="65"/>
    </row>
    <row r="16" spans="1:15" ht="17.100000000000001" customHeight="1" thickTop="1">
      <c r="A16" s="59"/>
      <c r="B16" s="59"/>
      <c r="C16" s="59"/>
      <c r="D16" s="59"/>
      <c r="E16" s="59">
        <v>1</v>
      </c>
      <c r="F16" s="85" t="s">
        <v>5</v>
      </c>
      <c r="G16" s="149">
        <v>5263006629</v>
      </c>
      <c r="H16" s="59"/>
      <c r="I16" s="144" t="s">
        <v>177</v>
      </c>
      <c r="J16" s="145"/>
      <c r="K16" s="59"/>
      <c r="L16" s="65"/>
      <c r="M16" s="65"/>
      <c r="N16" s="127"/>
    </row>
    <row r="17" spans="1:14" ht="17.100000000000001" customHeight="1">
      <c r="A17" s="59"/>
      <c r="B17" s="59"/>
      <c r="C17" s="59"/>
      <c r="D17" s="59"/>
      <c r="E17" s="59"/>
      <c r="F17" s="86" t="s">
        <v>6</v>
      </c>
      <c r="G17" s="87" t="s">
        <v>45</v>
      </c>
      <c r="H17" s="59"/>
      <c r="I17" s="66"/>
      <c r="J17" s="88"/>
      <c r="K17" s="59"/>
      <c r="L17" s="65"/>
      <c r="M17" s="65"/>
    </row>
    <row r="18" spans="1:14" ht="17.25" thickBot="1">
      <c r="A18" s="59"/>
      <c r="B18" s="59"/>
      <c r="C18" s="59"/>
      <c r="D18" s="59"/>
      <c r="E18" s="59"/>
      <c r="F18" s="99" t="s">
        <v>81</v>
      </c>
      <c r="G18" s="100">
        <v>78312296127</v>
      </c>
      <c r="H18" s="66"/>
      <c r="I18" s="66"/>
      <c r="J18" s="66"/>
      <c r="K18" s="59"/>
      <c r="L18" s="59"/>
    </row>
    <row r="19" spans="1:14" ht="16.5" thickTop="1">
      <c r="A19" s="59"/>
      <c r="B19" s="59"/>
      <c r="C19" s="59"/>
      <c r="D19" s="59"/>
      <c r="E19" s="59"/>
      <c r="F19" s="98" t="s">
        <v>4</v>
      </c>
      <c r="G19" s="132"/>
      <c r="H19" s="59"/>
      <c r="I19" s="59"/>
      <c r="J19" s="72"/>
      <c r="K19" s="59"/>
      <c r="L19" s="59"/>
      <c r="M19" s="65"/>
    </row>
    <row r="20" spans="1:14" ht="15.75">
      <c r="A20" s="59"/>
      <c r="B20" s="59"/>
      <c r="C20" s="59"/>
      <c r="D20" s="59"/>
      <c r="E20" s="59"/>
      <c r="F20" s="86" t="s">
        <v>31</v>
      </c>
      <c r="G20" s="89" t="s">
        <v>148</v>
      </c>
      <c r="H20" s="59"/>
      <c r="I20" s="146" t="s">
        <v>179</v>
      </c>
      <c r="J20" s="146"/>
      <c r="K20" s="59"/>
      <c r="L20" s="59"/>
      <c r="M20" s="59"/>
    </row>
    <row r="21" spans="1:14" ht="15.75">
      <c r="A21" s="59"/>
      <c r="B21" s="59"/>
      <c r="C21" s="59"/>
      <c r="D21" s="59"/>
      <c r="E21" s="59"/>
      <c r="F21" s="86" t="s">
        <v>48</v>
      </c>
      <c r="G21" s="89"/>
      <c r="H21" s="59"/>
      <c r="I21" s="146"/>
      <c r="J21" s="146"/>
      <c r="K21" s="59"/>
      <c r="L21" s="59"/>
      <c r="M21" s="59"/>
    </row>
    <row r="22" spans="1:14" ht="17.100000000000001" customHeight="1">
      <c r="A22" s="59"/>
      <c r="B22" s="59"/>
      <c r="C22" s="59"/>
      <c r="D22" s="59"/>
      <c r="E22" s="59"/>
      <c r="F22" s="86" t="s">
        <v>49</v>
      </c>
      <c r="G22" s="89" t="s">
        <v>149</v>
      </c>
      <c r="H22" s="59"/>
      <c r="I22" s="146"/>
      <c r="J22" s="146"/>
      <c r="K22" s="59"/>
      <c r="L22" s="59"/>
      <c r="M22" s="59"/>
    </row>
    <row r="23" spans="1:14" ht="15.75">
      <c r="A23" s="59"/>
      <c r="B23" s="59"/>
      <c r="C23" s="59"/>
      <c r="D23" s="59"/>
      <c r="E23" s="59"/>
      <c r="F23" s="86" t="s">
        <v>12</v>
      </c>
      <c r="G23" s="89" t="s">
        <v>150</v>
      </c>
      <c r="H23" s="59"/>
      <c r="I23" s="146"/>
      <c r="J23" s="146"/>
      <c r="K23" s="59"/>
      <c r="L23" s="59"/>
      <c r="M23" s="59"/>
    </row>
    <row r="24" spans="1:14" ht="15.75">
      <c r="A24" s="59"/>
      <c r="B24" s="59"/>
      <c r="C24" s="59"/>
      <c r="D24" s="59"/>
      <c r="E24" s="59"/>
      <c r="F24" s="86" t="s">
        <v>7</v>
      </c>
      <c r="G24" s="89" t="s">
        <v>151</v>
      </c>
      <c r="H24" s="59"/>
      <c r="I24" s="146"/>
      <c r="J24" s="146"/>
      <c r="K24" s="59"/>
      <c r="L24" s="59"/>
      <c r="M24" s="59"/>
    </row>
    <row r="25" spans="1:14" ht="15.75">
      <c r="A25" s="59"/>
      <c r="B25" s="59"/>
      <c r="C25" s="59"/>
      <c r="D25" s="59"/>
      <c r="E25" s="59"/>
      <c r="F25" s="86" t="s">
        <v>8</v>
      </c>
      <c r="G25" s="89" t="s">
        <v>152</v>
      </c>
      <c r="H25" s="59"/>
      <c r="I25" s="146"/>
      <c r="J25" s="146"/>
      <c r="K25" s="59"/>
      <c r="L25" s="59"/>
    </row>
    <row r="26" spans="1:14" ht="15.75">
      <c r="A26" s="66"/>
      <c r="B26" s="66"/>
      <c r="C26" s="66"/>
      <c r="D26" s="66"/>
      <c r="E26" s="66"/>
      <c r="F26" s="86" t="s">
        <v>9</v>
      </c>
      <c r="G26" s="90"/>
      <c r="H26" s="59"/>
      <c r="I26" s="146"/>
      <c r="J26" s="146"/>
      <c r="K26" s="66"/>
      <c r="L26" s="66"/>
      <c r="M26" s="66"/>
    </row>
    <row r="27" spans="1:14" ht="15.75">
      <c r="A27" s="66"/>
      <c r="B27" s="66"/>
      <c r="C27" s="66"/>
      <c r="D27" s="66"/>
      <c r="E27" s="66"/>
      <c r="F27" s="86" t="s">
        <v>10</v>
      </c>
      <c r="G27" s="90"/>
      <c r="H27" s="59"/>
      <c r="I27" s="146"/>
      <c r="J27" s="146"/>
      <c r="K27" s="66"/>
      <c r="L27" s="66"/>
      <c r="M27" s="66"/>
    </row>
    <row r="29" spans="1:14">
      <c r="N29" s="129"/>
    </row>
  </sheetData>
  <dataConsolidate/>
  <mergeCells count="2">
    <mergeCell ref="I16:J16"/>
    <mergeCell ref="I20:J27"/>
  </mergeCells>
  <dataValidations count="10">
    <dataValidation type="list" showInputMessage="1" showErrorMessage="1" sqref="G9:G10" xr:uid="{2B0C0653-52C2-4F54-A1A7-B588F7B57BE4}">
      <formula1>спр_персонал</formula1>
    </dataValidation>
    <dataValidation type="list" allowBlank="1" showInputMessage="1" showErrorMessage="1" sqref="F19" xr:uid="{6E04E68B-EFAA-4C39-9A8A-F7937B9C5290}">
      <formula1>спр_адрес_деятельности</formula1>
    </dataValidation>
    <dataValidation type="list" showInputMessage="1" showErrorMessage="1" sqref="J12" xr:uid="{3994A5DD-FFF2-4ECD-8092-470C91D333FD}">
      <formula1>спр_тип_объекта</formula1>
    </dataValidation>
    <dataValidation type="list" allowBlank="1" showInputMessage="1" showErrorMessage="1" sqref="G12" xr:uid="{98D0A06B-8B74-4AFB-B61F-52B6E3CE1DF8}">
      <formula1>спр_метод_вид_работ</formula1>
    </dataValidation>
    <dataValidation type="list" showInputMessage="1" showErrorMessage="1" sqref="G17" xr:uid="{F7174594-00AB-464F-9A55-A2102A69F777}">
      <formula1>спр_Тип_заказчика</formula1>
    </dataValidation>
    <dataValidation type="list" allowBlank="1" showInputMessage="1" sqref="G13" xr:uid="{01A3EE9A-A863-4B46-8B82-04715309478E}">
      <formula1>спр_оборудование_вид_работ</formula1>
    </dataValidation>
    <dataValidation type="list" allowBlank="1" showInputMessage="1" showErrorMessage="1" sqref="G11" xr:uid="{120A6787-72D6-41B4-A568-5E640D62F65C}">
      <formula1>спр_serv_вид_работ</formula1>
    </dataValidation>
    <dataValidation type="list" showInputMessage="1" showErrorMessage="1" sqref="J8:J10" xr:uid="{428014EE-45F7-4F02-BE9B-689E3E849936}">
      <formula1>спр_должность</formula1>
    </dataValidation>
    <dataValidation type="list" allowBlank="1" showInputMessage="1" showErrorMessage="1" sqref="G19" xr:uid="{3D26AA62-212B-4E1F-8064-AA2E0F7A3DA7}">
      <formula1>спр_адреса_ИЛ</formula1>
    </dataValidation>
    <dataValidation type="list" allowBlank="1" showInputMessage="1" showErrorMessage="1" sqref="G8" xr:uid="{F2B45CAE-AC5D-4F43-9F02-EBC7AEF72542}">
      <formula1>спр_персонал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6" id="{1FF8CC23-1297-49F8-ACDD-12BE1FDDB31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E2:E26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DF9E75-1FD8-4F9B-A009-061F20360CE8}">
          <x14:formula1>
            <xm:f>serv!$A$21</xm:f>
          </x14:formula1>
          <xm:sqref>G20:G25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9" tint="0.39997558519241921"/>
  </sheetPr>
  <dimension ref="A2:J35"/>
  <sheetViews>
    <sheetView topLeftCell="A10" workbookViewId="0">
      <selection activeCell="F17" sqref="F17"/>
    </sheetView>
  </sheetViews>
  <sheetFormatPr defaultRowHeight="15.75"/>
  <cols>
    <col min="1" max="1" width="5.7109375" style="36" customWidth="1"/>
    <col min="2" max="2" width="31.42578125" style="37" customWidth="1"/>
    <col min="3" max="3" width="46.85546875" style="40" customWidth="1"/>
    <col min="4" max="4" width="4.7109375" style="36" customWidth="1"/>
    <col min="5" max="5" width="18.7109375" style="36" customWidth="1"/>
    <col min="6" max="6" width="19.7109375" style="36" customWidth="1"/>
    <col min="7" max="16384" width="9.140625" style="36"/>
  </cols>
  <sheetData>
    <row r="2" spans="1:10" ht="15">
      <c r="B2" s="11"/>
      <c r="C2" s="11"/>
    </row>
    <row r="3" spans="1:10">
      <c r="B3" s="37" t="s">
        <v>79</v>
      </c>
      <c r="C3" s="41" t="str">
        <f>SUBSTITUTE(F3,"/22-ИЛ","")&amp;".pdf"</f>
        <v>11581.pdf</v>
      </c>
      <c r="E3" s="36" t="s">
        <v>77</v>
      </c>
      <c r="F3" s="54" t="s">
        <v>134</v>
      </c>
    </row>
    <row r="4" spans="1:10">
      <c r="C4" s="42"/>
    </row>
    <row r="5" spans="1:10" ht="16.5">
      <c r="A5" s="11"/>
      <c r="B5" s="38" t="s">
        <v>58</v>
      </c>
      <c r="C5" s="43" t="s">
        <v>97</v>
      </c>
      <c r="G5" s="11"/>
      <c r="H5" s="11"/>
      <c r="I5" s="11"/>
    </row>
    <row r="6" spans="1:10" ht="16.5">
      <c r="A6" s="11"/>
      <c r="B6" s="38" t="s">
        <v>32</v>
      </c>
      <c r="C6" s="43" t="s">
        <v>98</v>
      </c>
      <c r="F6" s="95"/>
      <c r="G6" s="11"/>
      <c r="H6" s="11"/>
      <c r="I6" s="11"/>
      <c r="J6" s="11"/>
    </row>
    <row r="7" spans="1:10">
      <c r="A7" s="11"/>
      <c r="B7" s="37" t="s">
        <v>65</v>
      </c>
      <c r="C7" s="96" t="s">
        <v>99</v>
      </c>
      <c r="G7" s="11"/>
      <c r="H7" s="11"/>
      <c r="I7" s="11"/>
      <c r="J7" s="11"/>
    </row>
    <row r="8" spans="1:10">
      <c r="A8" s="11"/>
      <c r="B8" s="37" t="s">
        <v>66</v>
      </c>
      <c r="C8" s="44"/>
      <c r="G8" s="11"/>
      <c r="H8" s="11"/>
      <c r="I8" s="11"/>
      <c r="J8" s="11"/>
    </row>
    <row r="9" spans="1:10">
      <c r="A9" s="11"/>
      <c r="B9" s="147" t="s">
        <v>38</v>
      </c>
      <c r="C9" s="148"/>
      <c r="D9" s="148"/>
      <c r="E9" s="148"/>
      <c r="F9" s="148"/>
      <c r="G9" s="11"/>
      <c r="H9" s="11"/>
      <c r="I9" s="11"/>
      <c r="J9" s="11"/>
    </row>
    <row r="10" spans="1:10">
      <c r="A10" s="11"/>
      <c r="B10" s="123" t="s">
        <v>23</v>
      </c>
      <c r="C10" s="45"/>
      <c r="G10" s="11"/>
      <c r="H10" s="11"/>
      <c r="I10" s="11"/>
      <c r="J10" s="11"/>
    </row>
    <row r="11" spans="1:10">
      <c r="A11" s="11"/>
      <c r="B11" s="123" t="s">
        <v>22</v>
      </c>
      <c r="C11" s="45"/>
      <c r="G11" s="11"/>
      <c r="H11" s="11"/>
      <c r="I11" s="11"/>
      <c r="J11" s="11"/>
    </row>
    <row r="12" spans="1:10">
      <c r="A12" s="11"/>
      <c r="B12" s="123" t="s">
        <v>36</v>
      </c>
      <c r="C12" s="45">
        <f ca="1">TODAY()</f>
        <v>44721</v>
      </c>
      <c r="G12" s="11"/>
      <c r="H12" s="11"/>
      <c r="I12" s="11"/>
      <c r="J12" s="11"/>
    </row>
    <row r="13" spans="1:10">
      <c r="A13" s="11"/>
      <c r="B13" s="123" t="s">
        <v>54</v>
      </c>
      <c r="C13" s="45"/>
      <c r="G13" s="11"/>
      <c r="H13" s="11"/>
      <c r="I13" s="11"/>
      <c r="J13" s="11"/>
    </row>
    <row r="14" spans="1:10">
      <c r="A14" s="11"/>
      <c r="B14" s="122" t="s">
        <v>53</v>
      </c>
      <c r="C14" s="45"/>
      <c r="G14" s="11"/>
      <c r="H14" s="11"/>
      <c r="I14" s="11"/>
      <c r="J14" s="11"/>
    </row>
    <row r="15" spans="1:10">
      <c r="A15" s="11"/>
      <c r="B15" s="123" t="s">
        <v>11</v>
      </c>
      <c r="C15" s="46"/>
      <c r="E15" s="37" t="s">
        <v>30</v>
      </c>
      <c r="F15" s="47"/>
      <c r="G15" s="11"/>
      <c r="H15" s="11"/>
      <c r="I15" s="11"/>
      <c r="J15" s="11"/>
    </row>
    <row r="16" spans="1:10">
      <c r="A16" s="11"/>
      <c r="B16" s="123" t="s">
        <v>13</v>
      </c>
      <c r="C16" s="46"/>
      <c r="E16" s="37" t="s">
        <v>28</v>
      </c>
      <c r="F16" s="47"/>
      <c r="G16" s="11"/>
      <c r="H16" s="11"/>
      <c r="I16" s="11"/>
      <c r="J16" s="11"/>
    </row>
    <row r="17" spans="1:10">
      <c r="A17" s="11"/>
      <c r="B17" s="123" t="s">
        <v>17</v>
      </c>
      <c r="C17" s="46" t="s">
        <v>82</v>
      </c>
      <c r="E17" s="37" t="s">
        <v>29</v>
      </c>
      <c r="F17" s="47" t="s">
        <v>20</v>
      </c>
      <c r="G17" s="11"/>
      <c r="H17" s="11"/>
      <c r="I17" s="11"/>
      <c r="J17" s="11"/>
    </row>
    <row r="18" spans="1:10" ht="15">
      <c r="A18" s="11"/>
      <c r="B18" s="124" t="s">
        <v>14</v>
      </c>
      <c r="C18" s="47"/>
      <c r="G18" s="11"/>
      <c r="H18" s="11"/>
      <c r="I18" s="11"/>
      <c r="J18" s="11"/>
    </row>
    <row r="19" spans="1:10">
      <c r="A19" s="11"/>
      <c r="B19" s="125" t="s">
        <v>35</v>
      </c>
      <c r="C19" s="48"/>
      <c r="G19" s="11"/>
      <c r="H19" s="11"/>
      <c r="I19" s="11"/>
      <c r="J19" s="11"/>
    </row>
    <row r="20" spans="1:10">
      <c r="A20" s="11"/>
      <c r="B20" s="125" t="s">
        <v>41</v>
      </c>
      <c r="C20" s="48"/>
      <c r="G20" s="11"/>
      <c r="H20" s="11"/>
      <c r="I20" s="11"/>
      <c r="J20" s="11"/>
    </row>
    <row r="21" spans="1:10">
      <c r="A21" s="11"/>
      <c r="B21" s="125" t="s">
        <v>33</v>
      </c>
      <c r="C21" s="48"/>
      <c r="G21" s="11"/>
      <c r="H21" s="11"/>
      <c r="I21" s="11"/>
      <c r="J21" s="11"/>
    </row>
    <row r="22" spans="1:10" ht="42.75">
      <c r="B22" s="122" t="s">
        <v>67</v>
      </c>
      <c r="C22" s="48" t="s">
        <v>86</v>
      </c>
    </row>
    <row r="23" spans="1:10">
      <c r="B23" s="122" t="s">
        <v>74</v>
      </c>
      <c r="C23" s="44" t="s">
        <v>144</v>
      </c>
      <c r="D23" s="11"/>
      <c r="E23" s="11"/>
      <c r="F23" s="11"/>
    </row>
    <row r="24" spans="1:10">
      <c r="B24" s="120"/>
      <c r="C24" s="49"/>
      <c r="D24" s="11"/>
      <c r="E24" s="11"/>
      <c r="F24" s="11"/>
    </row>
    <row r="25" spans="1:10">
      <c r="B25" s="120" t="s">
        <v>113</v>
      </c>
      <c r="C25" s="121" t="b">
        <v>0</v>
      </c>
      <c r="D25" s="11"/>
      <c r="E25" s="11"/>
      <c r="F25" s="11"/>
    </row>
    <row r="26" spans="1:10" ht="15">
      <c r="B26" s="39" t="s">
        <v>71</v>
      </c>
      <c r="C26" s="49"/>
      <c r="D26" s="11"/>
      <c r="E26" s="11"/>
      <c r="F26" s="11"/>
    </row>
    <row r="27" spans="1:10">
      <c r="C27" s="49"/>
      <c r="D27" s="11"/>
      <c r="E27" s="11"/>
      <c r="F27" s="11"/>
    </row>
    <row r="28" spans="1:10">
      <c r="B28" s="122" t="s">
        <v>1</v>
      </c>
      <c r="C28" s="49" t="s">
        <v>145</v>
      </c>
      <c r="D28" s="11"/>
      <c r="E28" s="11"/>
      <c r="F28" s="11"/>
    </row>
    <row r="29" spans="1:10">
      <c r="B29" s="122" t="s">
        <v>2</v>
      </c>
      <c r="C29" s="49" t="s">
        <v>146</v>
      </c>
      <c r="D29" s="11"/>
      <c r="E29" s="11"/>
      <c r="F29" s="11"/>
    </row>
    <row r="30" spans="1:10">
      <c r="B30" s="122" t="s">
        <v>75</v>
      </c>
      <c r="C30" s="49" t="str">
        <f ca="1">INFO("ВЕРСИЯОС")&amp;" "&amp;  INFO("СИСТЕМА") &amp;" " &amp; INFO("ВЕРСИЯ")</f>
        <v>Windows (64-bit) NT 10.00 pcdos 16.0</v>
      </c>
      <c r="D30" s="11"/>
      <c r="E30" s="11"/>
      <c r="F30" s="11"/>
    </row>
    <row r="31" spans="1:10">
      <c r="B31" s="120" t="s">
        <v>76</v>
      </c>
      <c r="C31" s="50">
        <v>44721.825416666667</v>
      </c>
      <c r="D31" s="11"/>
      <c r="E31" s="11"/>
      <c r="F31" s="11"/>
    </row>
    <row r="32" spans="1:10">
      <c r="B32" s="122" t="s">
        <v>3</v>
      </c>
      <c r="C32" s="52" t="s">
        <v>80</v>
      </c>
      <c r="D32" s="11"/>
      <c r="E32" s="11"/>
      <c r="F32" s="11"/>
    </row>
    <row r="33" spans="2:6">
      <c r="B33" s="120" t="s">
        <v>73</v>
      </c>
      <c r="C33" s="49" t="s">
        <v>173</v>
      </c>
      <c r="D33" s="11"/>
      <c r="E33" s="11"/>
      <c r="F33" s="11"/>
    </row>
    <row r="34" spans="2:6">
      <c r="B34" s="122" t="s">
        <v>0</v>
      </c>
      <c r="C34" s="51" t="s">
        <v>111</v>
      </c>
      <c r="D34" s="11"/>
      <c r="E34" s="11"/>
      <c r="F34" s="11"/>
    </row>
    <row r="35" spans="2:6">
      <c r="C35" s="49" t="str">
        <f ca="1">INFO("ПЕРЕВЫЧИСЛИТЬ")</f>
        <v>Автоматически</v>
      </c>
      <c r="D35" s="11"/>
      <c r="E35" s="11"/>
      <c r="F35" s="11"/>
    </row>
  </sheetData>
  <mergeCells count="1">
    <mergeCell ref="B9:F9"/>
  </mergeCells>
  <dataValidations count="5">
    <dataValidation type="list" allowBlank="1" showInputMessage="1" sqref="C15" xr:uid="{67382951-E785-499F-BF20-AFCDC1F106B3}">
      <formula1>спр_персонал</formula1>
    </dataValidation>
    <dataValidation type="list" allowBlank="1" showInputMessage="1" showErrorMessage="1" sqref="C16:C17" xr:uid="{D1EBC75C-05CF-4F8C-B0BF-A73A9E574EB8}">
      <formula1>спр_персонал</formula1>
    </dataValidation>
    <dataValidation type="list" allowBlank="1" showInputMessage="1" showErrorMessage="1" sqref="F15:F17" xr:uid="{964AEF22-C5E3-43C4-9377-63E2011DF8C5}">
      <formula1>спр_должность</formula1>
    </dataValidation>
    <dataValidation type="list" allowBlank="1" showInputMessage="1" showErrorMessage="1" sqref="C18" xr:uid="{A9FD858D-5855-405D-A08B-1B7F9ABF6665}">
      <formula1>спр_тип_объекта</formula1>
    </dataValidation>
    <dataValidation type="list" allowBlank="1" showInputMessage="1" showErrorMessage="1" sqref="C22" xr:uid="{2F07C329-2222-45AA-9B4C-61A8C1F48B08}">
      <formula1>спр_адреса_ИЛ</formula1>
    </dataValidation>
  </dataValidations>
  <hyperlinks>
    <hyperlink ref="B5" r:id="rId1" xr:uid="{D413D5FB-ABF2-4D21-B006-6FB4200E5522}"/>
    <hyperlink ref="B6" r:id="rId2" xr:uid="{2A22D2F9-3C4E-46A2-BD18-DE262043015D}"/>
    <hyperlink ref="C32" r:id="rId3" xr:uid="{7A9224DC-CC0F-4A7E-8B67-1FC6F3DB516B}"/>
    <hyperlink ref="C7" r:id="rId4" xr:uid="{B8DB29CA-BA2B-4FF4-94CD-2E46FEAED071}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8" name="Check Box 7">
              <controlPr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0</xdr:rowOff>
                  </from>
                  <to>
                    <xdr:col>2</xdr:col>
                    <xdr:colOff>514350</xdr:colOff>
                    <xdr:row>25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1AD3B-E619-49AE-A14D-5BB46F89FD26}">
  <sheetPr codeName="Лист3">
    <tabColor theme="9" tint="0.39997558519241921"/>
  </sheetPr>
  <dimension ref="A1:O13"/>
  <sheetViews>
    <sheetView topLeftCell="A4" zoomScaleNormal="100" workbookViewId="0">
      <selection activeCell="D29" sqref="D29"/>
    </sheetView>
  </sheetViews>
  <sheetFormatPr defaultRowHeight="14.25" outlineLevelCol="2"/>
  <cols>
    <col min="1" max="1" width="21.28515625" style="1" customWidth="1" outlineLevel="2"/>
    <col min="2" max="2" width="5.5703125" style="1" customWidth="1" outlineLevel="1"/>
    <col min="3" max="3" width="39.28515625" style="1" customWidth="1" outlineLevel="1"/>
    <col min="4" max="4" width="28.42578125" style="1" customWidth="1" outlineLevel="1"/>
    <col min="5" max="6" width="6.7109375" style="1" customWidth="1" outlineLevel="1"/>
    <col min="7" max="7" width="44" style="4" customWidth="1" outlineLevel="1"/>
    <col min="8" max="8" width="9" style="4" customWidth="1" outlineLevel="1"/>
    <col min="9" max="9" width="50.7109375" style="5" customWidth="1"/>
    <col min="10" max="10" width="51.5703125" style="4" customWidth="1"/>
    <col min="11" max="11" width="50.140625" style="4" customWidth="1"/>
    <col min="12" max="12" width="45.7109375" style="1" customWidth="1"/>
    <col min="13" max="13" width="36.42578125" style="1" customWidth="1"/>
    <col min="14" max="14" width="26.7109375" style="1" customWidth="1"/>
    <col min="15" max="15" width="48.42578125" style="10" customWidth="1"/>
    <col min="16" max="16384" width="9.140625" style="1"/>
  </cols>
  <sheetData>
    <row r="1" spans="1:15">
      <c r="A1" s="1" t="s">
        <v>19</v>
      </c>
      <c r="C1" s="1" t="s">
        <v>18</v>
      </c>
      <c r="D1" s="1" t="s">
        <v>39</v>
      </c>
      <c r="G1" s="5" t="s">
        <v>51</v>
      </c>
      <c r="I1" s="4" t="s">
        <v>15</v>
      </c>
      <c r="J1" s="4" t="s">
        <v>18</v>
      </c>
      <c r="K1" s="4" t="s">
        <v>14</v>
      </c>
      <c r="L1" s="5" t="s">
        <v>16</v>
      </c>
      <c r="M1" s="6" t="s">
        <v>42</v>
      </c>
      <c r="N1" s="7" t="s">
        <v>40</v>
      </c>
      <c r="O1" s="5" t="s">
        <v>50</v>
      </c>
    </row>
    <row r="2" spans="1:15" ht="42" customHeight="1">
      <c r="A2" s="4" t="s">
        <v>20</v>
      </c>
      <c r="C2" s="4" t="s">
        <v>82</v>
      </c>
      <c r="D2" s="4" t="s">
        <v>21</v>
      </c>
      <c r="G2" s="5" t="s">
        <v>85</v>
      </c>
      <c r="I2" s="9" t="s">
        <v>87</v>
      </c>
      <c r="J2" s="9" t="s">
        <v>83</v>
      </c>
      <c r="K2" s="9" t="s">
        <v>25</v>
      </c>
      <c r="L2" s="9" t="s">
        <v>88</v>
      </c>
      <c r="M2" s="9" t="s">
        <v>89</v>
      </c>
      <c r="N2" s="53"/>
      <c r="O2" s="9" t="s">
        <v>86</v>
      </c>
    </row>
    <row r="3" spans="1:15" ht="42.75">
      <c r="A3" s="4" t="s">
        <v>21</v>
      </c>
      <c r="C3" s="4" t="s">
        <v>83</v>
      </c>
      <c r="D3" s="4" t="s">
        <v>20</v>
      </c>
      <c r="G3" s="5" t="s">
        <v>86</v>
      </c>
      <c r="I3" s="9" t="s">
        <v>90</v>
      </c>
      <c r="J3" s="9" t="s">
        <v>82</v>
      </c>
      <c r="K3" s="9" t="s">
        <v>25</v>
      </c>
      <c r="L3" s="9" t="s">
        <v>88</v>
      </c>
      <c r="M3" s="9" t="s">
        <v>93</v>
      </c>
      <c r="N3" s="53"/>
      <c r="O3" s="9" t="s">
        <v>86</v>
      </c>
    </row>
    <row r="4" spans="1:15">
      <c r="C4" s="4" t="s">
        <v>84</v>
      </c>
      <c r="D4" s="4" t="s">
        <v>20</v>
      </c>
      <c r="I4" s="9" t="s">
        <v>91</v>
      </c>
      <c r="J4" s="9" t="s">
        <v>83</v>
      </c>
      <c r="K4" s="9" t="s">
        <v>25</v>
      </c>
      <c r="L4" s="9" t="s">
        <v>92</v>
      </c>
      <c r="M4" s="9" t="s">
        <v>100</v>
      </c>
      <c r="N4" s="53">
        <v>1</v>
      </c>
      <c r="O4" s="9"/>
    </row>
    <row r="5" spans="1:15">
      <c r="C5" s="4"/>
      <c r="D5" s="4"/>
    </row>
    <row r="6" spans="1:15">
      <c r="C6" s="4"/>
      <c r="D6" s="4"/>
    </row>
    <row r="7" spans="1:15">
      <c r="C7" s="4"/>
      <c r="D7" s="4"/>
    </row>
    <row r="8" spans="1:15">
      <c r="C8" s="4"/>
      <c r="D8" s="4"/>
      <c r="L8" s="1" t="s">
        <v>96</v>
      </c>
      <c r="M8" s="1" t="s">
        <v>94</v>
      </c>
    </row>
    <row r="9" spans="1:15">
      <c r="C9" s="4"/>
      <c r="D9" s="4"/>
      <c r="M9" s="1" t="s">
        <v>95</v>
      </c>
    </row>
    <row r="10" spans="1:15">
      <c r="C10" s="4"/>
      <c r="D10" s="4"/>
    </row>
    <row r="11" spans="1:15">
      <c r="C11" s="4"/>
      <c r="D11" s="4"/>
    </row>
    <row r="12" spans="1:15">
      <c r="C12" s="4"/>
      <c r="D12" s="4"/>
    </row>
    <row r="13" spans="1:15">
      <c r="C13" s="4"/>
      <c r="D13" s="4"/>
    </row>
  </sheetData>
  <dataConsolidate/>
  <phoneticPr fontId="1" type="noConversion"/>
  <conditionalFormatting sqref="C2:D4">
    <cfRule type="containsBlanks" dxfId="7" priority="24">
      <formula>LEN(TRIM(C2))=0</formula>
    </cfRule>
  </conditionalFormatting>
  <conditionalFormatting sqref="A2:A3">
    <cfRule type="containsBlanks" dxfId="6" priority="9">
      <formula>LEN(TRIM(A2))=0</formula>
    </cfRule>
    <cfRule type="duplicateValues" dxfId="5" priority="48"/>
  </conditionalFormatting>
  <conditionalFormatting sqref="I2:M4">
    <cfRule type="containsBlanks" dxfId="4" priority="49">
      <formula>LEN(TRIM(I2))=0</formula>
    </cfRule>
  </conditionalFormatting>
  <conditionalFormatting sqref="I2:I4">
    <cfRule type="duplicateValues" dxfId="3" priority="99"/>
  </conditionalFormatting>
  <conditionalFormatting sqref="C2:C4">
    <cfRule type="duplicateValues" dxfId="2" priority="100"/>
  </conditionalFormatting>
  <conditionalFormatting sqref="I3:M3">
    <cfRule type="containsBlanks" dxfId="1" priority="1">
      <formula>LEN(TRIM(I3))=0</formula>
    </cfRule>
  </conditionalFormatting>
  <dataValidations count="5">
    <dataValidation type="list" showInputMessage="1" sqref="D2:D4" xr:uid="{371B7CFF-1B93-4971-A769-F08EDF86F650}">
      <formula1>спр_должность</formula1>
    </dataValidation>
    <dataValidation type="list" allowBlank="1" showInputMessage="1" showErrorMessage="1" sqref="E2:E4" xr:uid="{A8EE3AE5-D8B4-4BD5-9727-DFAE71619391}">
      <formula1>"нет,Да"</formula1>
    </dataValidation>
    <dataValidation type="list" showInputMessage="1" showErrorMessage="1" sqref="J2:J4" xr:uid="{C4E8B7D7-D66A-4286-BD9A-FE791D836144}">
      <formula1>спр_персонал</formula1>
    </dataValidation>
    <dataValidation type="list" allowBlank="1" showInputMessage="1" showErrorMessage="1" sqref="K2:K4" xr:uid="{06A88354-0C2B-4F44-A598-DC6684C83739}">
      <formula1>спр_тип_объекта</formula1>
    </dataValidation>
    <dataValidation type="list" allowBlank="1" showInputMessage="1" showErrorMessage="1" sqref="O2:O4" xr:uid="{D1A29D81-9405-4B1F-B7F9-6BE9D6C85D05}">
      <formula1>спр_адреса_ИЛ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5C4E4-607D-4E99-B650-3CA6344596BB}">
  <sheetPr codeName="Лист6">
    <tabColor rgb="FFFFFF00"/>
  </sheetPr>
  <dimension ref="A1:AK97"/>
  <sheetViews>
    <sheetView topLeftCell="A21" workbookViewId="0">
      <selection activeCell="A37" sqref="A37"/>
    </sheetView>
  </sheetViews>
  <sheetFormatPr defaultRowHeight="15"/>
  <cols>
    <col min="1" max="1" width="81" bestFit="1" customWidth="1"/>
    <col min="2" max="2" width="19" customWidth="1"/>
    <col min="3" max="3" width="19.140625" bestFit="1" customWidth="1"/>
    <col min="4" max="4" width="22.5703125" bestFit="1" customWidth="1"/>
    <col min="5" max="5" width="25.28515625" bestFit="1" customWidth="1"/>
    <col min="6" max="6" width="46.140625" bestFit="1" customWidth="1"/>
    <col min="7" max="7" width="23.7109375" bestFit="1" customWidth="1"/>
    <col min="8" max="8" width="15.7109375" bestFit="1" customWidth="1"/>
    <col min="9" max="9" width="81.140625" bestFit="1" customWidth="1"/>
    <col min="10" max="10" width="4.7109375" customWidth="1"/>
    <col min="11" max="11" width="4.28515625" bestFit="1" customWidth="1"/>
    <col min="12" max="12" width="19.140625" bestFit="1" customWidth="1"/>
    <col min="13" max="13" width="22.5703125" bestFit="1" customWidth="1"/>
    <col min="14" max="14" width="25.28515625" bestFit="1" customWidth="1"/>
    <col min="15" max="15" width="46.140625" bestFit="1" customWidth="1"/>
    <col min="16" max="16" width="23.7109375" bestFit="1" customWidth="1"/>
    <col min="17" max="17" width="15.7109375" bestFit="1" customWidth="1"/>
    <col min="18" max="18" width="13.5703125" bestFit="1" customWidth="1"/>
    <col min="19" max="19" width="81.140625" bestFit="1" customWidth="1"/>
    <col min="20" max="20" width="5.7109375" customWidth="1"/>
    <col min="21" max="21" width="5.5703125" customWidth="1"/>
    <col min="22" max="22" width="19" bestFit="1" customWidth="1"/>
    <col min="23" max="23" width="22.42578125" bestFit="1" customWidth="1"/>
    <col min="24" max="24" width="23" bestFit="1" customWidth="1"/>
    <col min="25" max="25" width="46" bestFit="1" customWidth="1"/>
    <col min="26" max="26" width="21.42578125" bestFit="1" customWidth="1"/>
    <col min="27" max="27" width="13.42578125" bestFit="1" customWidth="1"/>
    <col min="28" max="28" width="81.140625" bestFit="1" customWidth="1"/>
    <col min="31" max="31" width="19.140625" bestFit="1" customWidth="1"/>
    <col min="32" max="32" width="22.5703125" bestFit="1" customWidth="1"/>
    <col min="33" max="33" width="25.28515625" bestFit="1" customWidth="1"/>
    <col min="34" max="34" width="46.140625" bestFit="1" customWidth="1"/>
    <col min="35" max="35" width="23.7109375" bestFit="1" customWidth="1"/>
    <col min="36" max="36" width="15.7109375" bestFit="1" customWidth="1"/>
    <col min="37" max="37" width="81.140625" bestFit="1" customWidth="1"/>
    <col min="38" max="38" width="34.7109375" bestFit="1" customWidth="1"/>
  </cols>
  <sheetData>
    <row r="1" spans="1:37">
      <c r="A1" t="s">
        <v>37</v>
      </c>
      <c r="C1" t="s">
        <v>15</v>
      </c>
      <c r="D1" t="s">
        <v>18</v>
      </c>
      <c r="E1" t="s">
        <v>14</v>
      </c>
      <c r="F1" t="s">
        <v>16</v>
      </c>
      <c r="G1" t="s">
        <v>42</v>
      </c>
      <c r="H1" t="s">
        <v>40</v>
      </c>
      <c r="I1" t="s">
        <v>50</v>
      </c>
      <c r="L1" t="s">
        <v>15</v>
      </c>
      <c r="M1" t="s">
        <v>18</v>
      </c>
      <c r="N1" t="s">
        <v>14</v>
      </c>
      <c r="O1" t="s">
        <v>16</v>
      </c>
      <c r="P1" t="s">
        <v>42</v>
      </c>
      <c r="Q1" t="s">
        <v>40</v>
      </c>
      <c r="R1" t="s">
        <v>43</v>
      </c>
      <c r="S1" t="s">
        <v>50</v>
      </c>
      <c r="V1" t="s">
        <v>15</v>
      </c>
      <c r="W1" t="s">
        <v>18</v>
      </c>
      <c r="X1" t="s">
        <v>14</v>
      </c>
      <c r="Y1" t="s">
        <v>16</v>
      </c>
      <c r="Z1" t="s">
        <v>42</v>
      </c>
      <c r="AA1" t="s">
        <v>40</v>
      </c>
      <c r="AB1" t="s">
        <v>50</v>
      </c>
      <c r="AE1" t="s">
        <v>15</v>
      </c>
      <c r="AF1" t="s">
        <v>18</v>
      </c>
      <c r="AG1" t="s">
        <v>14</v>
      </c>
      <c r="AH1" t="s">
        <v>16</v>
      </c>
      <c r="AI1" t="s">
        <v>42</v>
      </c>
      <c r="AJ1" t="s">
        <v>40</v>
      </c>
      <c r="AK1" t="s">
        <v>50</v>
      </c>
    </row>
    <row r="2" spans="1:37">
      <c r="A2" t="s">
        <v>31</v>
      </c>
      <c r="C2" s="3" t="s">
        <v>90</v>
      </c>
      <c r="D2" s="3" t="s">
        <v>82</v>
      </c>
      <c r="E2" s="3" t="s">
        <v>25</v>
      </c>
      <c r="F2" s="3" t="s">
        <v>88</v>
      </c>
      <c r="G2" s="3" t="s">
        <v>93</v>
      </c>
      <c r="I2" s="3" t="s">
        <v>86</v>
      </c>
      <c r="L2" s="3" t="s">
        <v>90</v>
      </c>
      <c r="M2" s="3" t="s">
        <v>82</v>
      </c>
      <c r="N2" s="3" t="s">
        <v>25</v>
      </c>
      <c r="O2" s="3" t="s">
        <v>88</v>
      </c>
      <c r="P2" s="3" t="s">
        <v>93</v>
      </c>
      <c r="R2">
        <v>44721.825461469911</v>
      </c>
      <c r="S2" s="3" t="s">
        <v>86</v>
      </c>
      <c r="V2" s="3" t="s">
        <v>90</v>
      </c>
      <c r="W2" s="3" t="s">
        <v>82</v>
      </c>
      <c r="X2" s="3" t="s">
        <v>25</v>
      </c>
      <c r="Y2" s="3" t="s">
        <v>88</v>
      </c>
      <c r="Z2" s="3" t="s">
        <v>93</v>
      </c>
      <c r="AB2" s="3" t="s">
        <v>86</v>
      </c>
      <c r="AE2" s="3" t="s">
        <v>90</v>
      </c>
      <c r="AF2" s="3" t="s">
        <v>82</v>
      </c>
      <c r="AG2" s="3" t="s">
        <v>25</v>
      </c>
      <c r="AH2" s="3" t="s">
        <v>88</v>
      </c>
      <c r="AI2" s="3" t="s">
        <v>93</v>
      </c>
      <c r="AK2" s="3" t="s">
        <v>86</v>
      </c>
    </row>
    <row r="3" spans="1:37">
      <c r="A3" t="s">
        <v>4</v>
      </c>
      <c r="C3" s="3"/>
      <c r="D3" s="3"/>
      <c r="E3" s="3"/>
      <c r="F3" s="3"/>
      <c r="G3" s="3"/>
      <c r="H3" s="3"/>
      <c r="I3" s="3"/>
    </row>
    <row r="4" spans="1:37">
      <c r="J4" s="3"/>
    </row>
    <row r="5" spans="1:37">
      <c r="A5" s="2" t="s">
        <v>14</v>
      </c>
    </row>
    <row r="6" spans="1:37">
      <c r="A6" s="2" t="s">
        <v>24</v>
      </c>
    </row>
    <row r="7" spans="1:37">
      <c r="A7" s="2" t="s">
        <v>27</v>
      </c>
    </row>
    <row r="8" spans="1:37">
      <c r="A8" s="2" t="s">
        <v>25</v>
      </c>
    </row>
    <row r="9" spans="1:37">
      <c r="A9" s="2" t="s">
        <v>26</v>
      </c>
    </row>
    <row r="11" spans="1:37">
      <c r="A11" t="s">
        <v>6</v>
      </c>
    </row>
    <row r="12" spans="1:37">
      <c r="A12" t="s">
        <v>45</v>
      </c>
    </row>
    <row r="13" spans="1:37">
      <c r="A13" t="s">
        <v>44</v>
      </c>
    </row>
    <row r="18" spans="1:1">
      <c r="A18" s="8" t="str">
        <f>_xlfn.XLOOKUP(per_pers1,tbl_спр_Персонал[Персонал],tbl_спр_Персонал[Должность ФГИС],"",0)</f>
        <v>Руководитель ИЛ</v>
      </c>
    </row>
    <row r="19" spans="1:1">
      <c r="A19" t="str">
        <f>_xlfn.XLOOKUP(per_pers2,tbl_спр_Персонал[Персонал],tbl_спр_Персонал[Должность ФГИС],"",0)</f>
        <v>Руководитель ИЛ</v>
      </c>
    </row>
    <row r="20" spans="1:1">
      <c r="A20" s="8" t="str">
        <f>_xlfn.XLOOKUP(per_pers3,tbl_спр_Персонал[Персонал],tbl_спр_Персонал[Должность ФГИС],"",0)</f>
        <v>Испытатель</v>
      </c>
    </row>
    <row r="24" spans="1:1">
      <c r="A24" s="13" t="s">
        <v>61</v>
      </c>
    </row>
    <row r="25" spans="1:1">
      <c r="A25" t="s">
        <v>82</v>
      </c>
    </row>
    <row r="30" spans="1:1">
      <c r="A30" s="13" t="s">
        <v>62</v>
      </c>
    </row>
    <row r="31" spans="1:1">
      <c r="A31" t="s">
        <v>90</v>
      </c>
    </row>
    <row r="36" spans="1:3">
      <c r="A36" t="s">
        <v>147</v>
      </c>
    </row>
    <row r="37" spans="1:3" ht="409.5">
      <c r="A37" s="140" t="s">
        <v>180</v>
      </c>
      <c r="C37" s="16"/>
    </row>
    <row r="39" spans="1:3">
      <c r="A39" s="136" t="e" cm="1">
        <f t="array" ref="A39">RegExpExtract($A$37,"8\s\(\d{3}\)\s\d{3}[\s\-]\d{2}[\s\-]\d{2}[\s\,]")</f>
        <v>#VALUE!</v>
      </c>
    </row>
    <row r="40" spans="1:3">
      <c r="A40" s="136" t="str" cm="1">
        <f t="array" ref="A40">RegExpExtract($A$37,"\+7\s\(\d{3}\)\s\d{3}[\s\-]\d{2}[\s\-]\d{2}[\s\,]")</f>
        <v>+7 (831) 229-61-27,</v>
      </c>
    </row>
    <row r="41" spans="1:3">
      <c r="A41" s="136" t="str" cm="1">
        <f t="array" ref="A41">8&amp;RegExpExtract($A$37,"\(\d{3}\)\s\d{3}[\s\-]\d{2}[\s\-]\d{2}[\s\,]")</f>
        <v>8(831) 229-61-27,</v>
      </c>
    </row>
    <row r="42" spans="1:3">
      <c r="A42" s="136" t="e" cm="1">
        <f t="array" ref="A42">RegExpExtract($A$37,"8\s\(\d{3}\)\s\d{3}[\s\-]\d{2}[\s\-]\d{2}")</f>
        <v>#VALUE!</v>
      </c>
    </row>
    <row r="43" spans="1:3">
      <c r="A43" s="136" t="str" cm="1">
        <f t="array" ref="A43">RegExpExtract($A$37,"\+7\s\(\d{3}\)\s\d{3}[\s\-]\d{2}[\s\-]\d{2}")</f>
        <v>+7 (831) 229-61-27</v>
      </c>
    </row>
    <row r="44" spans="1:3">
      <c r="A44" s="136" t="e" cm="1">
        <f t="array" ref="A44">RegExpExtract($A$37,"\s8(\s|\(|\-)\d{3}(\)|\s|\-)\d{3}(\s|\-)\d{2}(\s|\-)\d{2}(\s|\,)")</f>
        <v>#VALUE!</v>
      </c>
    </row>
    <row r="45" spans="1:3">
      <c r="A45" s="136" t="str" cm="1">
        <f t="array" ref="A45">RegExpExtract($A$37,"\s\+7(\s|\(|\-)\d{3}(\)|\s|\-)\d{3}(\s|\-)\d{2}(\s|\-)\d{2}(\s|\,)")</f>
        <v xml:space="preserve"> +7 495 937-50-48 </v>
      </c>
    </row>
    <row r="46" spans="1:3">
      <c r="A46" s="136" t="e" cm="1">
        <f t="array" ref="A46">RegExpExtract($A$37,"8(\s|\(|\-)\d{3}(\)|\s|\-)\d{3}(\s|\-)\d{2}(\s|\-)\d{2}")</f>
        <v>#VALUE!</v>
      </c>
    </row>
    <row r="47" spans="1:3">
      <c r="A47" s="136" t="str" cm="1">
        <f t="array" ref="A47">RegExpExtract($A$37,"\+7(\s|\(|\-)\d{3}(\)|\s|\-)\d{3}(\s|\-)\d{2}(\s|\-)\d{2}")</f>
        <v>+7 495 937-50-48</v>
      </c>
    </row>
    <row r="48" spans="1:3">
      <c r="A48" s="136" t="e" cm="1">
        <f t="array" ref="A48">RegExpExtract($A$37,"\s\+7\d{10}(\s|\,)")</f>
        <v>#VALUE!</v>
      </c>
    </row>
    <row r="49" spans="1:1">
      <c r="A49" s="136" t="e" cm="1">
        <f t="array" ref="A49">RegExpExtract($A$37,"\s8\d{10}(\s|\,)")</f>
        <v>#VALUE!</v>
      </c>
    </row>
    <row r="50" spans="1:1">
      <c r="A50" s="136" t="str" cm="1">
        <f t="array" ref="A50">RegExpExtract($A$37,"\+7(\s|\(|\-)?\d{3}(\)|\s|\-)?\d{3}(\s|\-)?\d{2}(\s|\-)?\d{2}")</f>
        <v>+7 495 937-50-48</v>
      </c>
    </row>
    <row r="51" spans="1:1">
      <c r="A51" s="131" t="e" cm="1">
        <f t="array" ref="A51">RegExpExtract($A$37,"8(\s|\(|\-)?\d{3}(\)|\s|\-)?\d{3}(\s|\-)?\d{2}(\s|\-)?\d{2}[\s\,]")</f>
        <v>#VALUE!</v>
      </c>
    </row>
    <row r="52" spans="1:1">
      <c r="A52" s="134" t="str">
        <f>IF(ISERR(A39),"",1)</f>
        <v/>
      </c>
    </row>
    <row r="53" spans="1:1">
      <c r="A53" s="135">
        <f>IF(ISERR(A40),"",2)</f>
        <v>2</v>
      </c>
    </row>
    <row r="54" spans="1:1">
      <c r="A54" s="135">
        <f>IF(ISERR(A41),"",3)</f>
        <v>3</v>
      </c>
    </row>
    <row r="55" spans="1:1">
      <c r="A55" s="135" t="str">
        <f>IF(ISERR(A42),"",4)</f>
        <v/>
      </c>
    </row>
    <row r="56" spans="1:1">
      <c r="A56" s="135">
        <f>IF(ISERR(A43),"",5)</f>
        <v>5</v>
      </c>
    </row>
    <row r="57" spans="1:1">
      <c r="A57" s="135" t="str">
        <f>IF(ISERR(A44),"",6)</f>
        <v/>
      </c>
    </row>
    <row r="58" spans="1:1">
      <c r="A58" s="135">
        <f>IF(ISERR(A45),"",7)</f>
        <v>7</v>
      </c>
    </row>
    <row r="59" spans="1:1">
      <c r="A59" s="135" t="str">
        <f>IF(ISERR(A46),"",8)</f>
        <v/>
      </c>
    </row>
    <row r="60" spans="1:1">
      <c r="A60" s="135">
        <f>IF(ISERR(A47),"",9)</f>
        <v>9</v>
      </c>
    </row>
    <row r="61" spans="1:1">
      <c r="A61" s="135" t="str">
        <f>IF(ISERR(A48),"",10)</f>
        <v/>
      </c>
    </row>
    <row r="62" spans="1:1">
      <c r="A62" s="135" t="str">
        <f>IF(ISERR(A49),"",11)</f>
        <v/>
      </c>
    </row>
    <row r="63" spans="1:1">
      <c r="A63" s="135">
        <f>IF(ISERR(A50),"",12)</f>
        <v>12</v>
      </c>
    </row>
    <row r="64" spans="1:1">
      <c r="A64" s="139" t="str">
        <f>IF(ISERR(A51),"",13)</f>
        <v/>
      </c>
    </row>
    <row r="65" spans="1:1">
      <c r="A65" s="131" t="str">
        <f>IFERROR(_xlfn.XLOOKUP(A66,A52:A64,A39:A51,,0,1),"70000000000")</f>
        <v>+7 (831) 229-61-27,</v>
      </c>
    </row>
    <row r="66" spans="1:1">
      <c r="A66" s="137">
        <f>MIN(A52:A64)</f>
        <v>2</v>
      </c>
    </row>
    <row r="69" spans="1:1">
      <c r="A69" t="s">
        <v>156</v>
      </c>
    </row>
    <row r="70" spans="1:1">
      <c r="A70" t="s">
        <v>155</v>
      </c>
    </row>
    <row r="71" spans="1:1">
      <c r="A71" t="s">
        <v>157</v>
      </c>
    </row>
    <row r="72" spans="1:1">
      <c r="A72" t="s">
        <v>158</v>
      </c>
    </row>
    <row r="73" spans="1:1">
      <c r="A73" t="s">
        <v>158</v>
      </c>
    </row>
    <row r="74" spans="1:1">
      <c r="A74" t="s">
        <v>159</v>
      </c>
    </row>
    <row r="75" spans="1:1">
      <c r="A75" t="s">
        <v>160</v>
      </c>
    </row>
    <row r="76" spans="1:1">
      <c r="A76" t="s">
        <v>161</v>
      </c>
    </row>
    <row r="77" spans="1:1">
      <c r="A77" t="s">
        <v>162</v>
      </c>
    </row>
    <row r="78" spans="1:1">
      <c r="A78" t="s">
        <v>170</v>
      </c>
    </row>
    <row r="79" spans="1:1">
      <c r="A79" t="s">
        <v>171</v>
      </c>
    </row>
    <row r="80" spans="1:1">
      <c r="A80" t="s">
        <v>176</v>
      </c>
    </row>
    <row r="81" spans="1:1">
      <c r="A81" t="s">
        <v>175</v>
      </c>
    </row>
    <row r="85" spans="1:1">
      <c r="A85" s="138" t="s">
        <v>153</v>
      </c>
    </row>
    <row r="86" spans="1:1">
      <c r="A86" s="138" t="s">
        <v>154</v>
      </c>
    </row>
    <row r="87" spans="1:1">
      <c r="A87" s="138" t="s">
        <v>153</v>
      </c>
    </row>
    <row r="88" spans="1:1">
      <c r="A88" s="133" t="s">
        <v>153</v>
      </c>
    </row>
    <row r="89" spans="1:1">
      <c r="A89" s="133" t="s">
        <v>154</v>
      </c>
    </row>
    <row r="90" spans="1:1">
      <c r="A90" s="138" t="s">
        <v>164</v>
      </c>
    </row>
    <row r="91" spans="1:1">
      <c r="A91" s="138" t="s">
        <v>163</v>
      </c>
    </row>
    <row r="92" spans="1:1">
      <c r="A92" s="138" t="s">
        <v>165</v>
      </c>
    </row>
    <row r="93" spans="1:1">
      <c r="A93" s="138" t="s">
        <v>166</v>
      </c>
    </row>
    <row r="94" spans="1:1">
      <c r="A94" s="138" t="s">
        <v>168</v>
      </c>
    </row>
    <row r="95" spans="1:1">
      <c r="A95" s="138" t="s">
        <v>169</v>
      </c>
    </row>
    <row r="96" spans="1:1">
      <c r="A96" s="138" t="s">
        <v>167</v>
      </c>
    </row>
    <row r="97" spans="1:1">
      <c r="A97" s="138" t="s">
        <v>174</v>
      </c>
    </row>
  </sheetData>
  <phoneticPr fontId="1" type="noConversion"/>
  <dataValidations count="1">
    <dataValidation type="list" allowBlank="1" showInputMessage="1" showErrorMessage="1" sqref="A25 A31" xr:uid="{E05C2654-E29F-4BE7-9105-2664711FCDB8}">
      <formula1>спр_персонал</formula1>
    </dataValidation>
  </dataValidations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34BA7-01F9-4008-9896-7B53F660864A}">
  <sheetPr codeName="Лист4">
    <tabColor rgb="FFFFFF00"/>
  </sheetPr>
  <dimension ref="B1:AG3"/>
  <sheetViews>
    <sheetView workbookViewId="0">
      <selection activeCell="B2" sqref="B2:B19"/>
    </sheetView>
  </sheetViews>
  <sheetFormatPr defaultRowHeight="15"/>
  <cols>
    <col min="1" max="2" width="20" bestFit="1" customWidth="1"/>
    <col min="3" max="3" width="23.140625" bestFit="1" customWidth="1"/>
    <col min="4" max="4" width="19.85546875" bestFit="1" customWidth="1"/>
    <col min="5" max="5" width="21" bestFit="1" customWidth="1"/>
    <col min="6" max="6" width="25.42578125" bestFit="1" customWidth="1"/>
    <col min="7" max="7" width="32" bestFit="1" customWidth="1"/>
    <col min="8" max="8" width="19.28515625" bestFit="1" customWidth="1"/>
    <col min="9" max="9" width="17.7109375" bestFit="1" customWidth="1"/>
    <col min="10" max="10" width="12.28515625" bestFit="1" customWidth="1"/>
    <col min="11" max="11" width="20.5703125" bestFit="1" customWidth="1"/>
    <col min="12" max="12" width="16.7109375" bestFit="1" customWidth="1"/>
    <col min="13" max="13" width="25" bestFit="1" customWidth="1"/>
    <col min="14" max="14" width="28.5703125" bestFit="1" customWidth="1"/>
    <col min="15" max="15" width="22.42578125" bestFit="1" customWidth="1"/>
    <col min="16" max="16" width="56.7109375" bestFit="1" customWidth="1"/>
    <col min="17" max="17" width="25" bestFit="1" customWidth="1"/>
    <col min="18" max="18" width="19" bestFit="1" customWidth="1"/>
    <col min="19" max="19" width="11" bestFit="1" customWidth="1"/>
    <col min="20" max="20" width="24.140625" bestFit="1" customWidth="1"/>
    <col min="21" max="21" width="26.5703125" bestFit="1" customWidth="1"/>
    <col min="22" max="22" width="17.5703125" bestFit="1" customWidth="1"/>
    <col min="23" max="23" width="25.5703125" bestFit="1" customWidth="1"/>
    <col min="24" max="24" width="19.140625" bestFit="1" customWidth="1"/>
    <col min="25" max="25" width="25.140625" bestFit="1" customWidth="1"/>
    <col min="26" max="26" width="19.5703125" bestFit="1" customWidth="1"/>
    <col min="27" max="27" width="25.28515625" bestFit="1" customWidth="1"/>
    <col min="28" max="28" width="26.140625" bestFit="1" customWidth="1"/>
    <col min="29" max="29" width="19.7109375" bestFit="1" customWidth="1"/>
    <col min="30" max="30" width="33" bestFit="1" customWidth="1"/>
    <col min="31" max="31" width="45.5703125" bestFit="1" customWidth="1"/>
    <col min="32" max="32" width="81.140625" bestFit="1" customWidth="1"/>
    <col min="33" max="33" width="22.5703125" bestFit="1" customWidth="1"/>
    <col min="34" max="34" width="20.42578125" customWidth="1"/>
    <col min="35" max="35" width="33" bestFit="1" customWidth="1"/>
    <col min="36" max="36" width="81.140625" bestFit="1" customWidth="1"/>
  </cols>
  <sheetData>
    <row r="1" spans="2:33">
      <c r="B1" t="s">
        <v>34</v>
      </c>
      <c r="C1" t="s">
        <v>53</v>
      </c>
      <c r="D1" t="s">
        <v>36</v>
      </c>
      <c r="E1" t="s">
        <v>54</v>
      </c>
      <c r="F1" t="s">
        <v>31</v>
      </c>
      <c r="G1" t="s">
        <v>4</v>
      </c>
      <c r="H1" t="s">
        <v>47</v>
      </c>
      <c r="I1" t="s">
        <v>48</v>
      </c>
      <c r="J1" t="s">
        <v>49</v>
      </c>
      <c r="K1" t="s">
        <v>12</v>
      </c>
      <c r="L1" t="s">
        <v>7</v>
      </c>
      <c r="M1" t="s">
        <v>8</v>
      </c>
      <c r="N1" t="s">
        <v>9</v>
      </c>
      <c r="O1" t="s">
        <v>10</v>
      </c>
      <c r="P1" t="s">
        <v>52</v>
      </c>
      <c r="Q1" t="s">
        <v>23</v>
      </c>
      <c r="R1" t="s">
        <v>6</v>
      </c>
      <c r="S1" t="s">
        <v>5</v>
      </c>
      <c r="T1" t="s">
        <v>57</v>
      </c>
      <c r="U1" t="s">
        <v>17</v>
      </c>
      <c r="V1" t="s">
        <v>69</v>
      </c>
      <c r="W1" t="s">
        <v>11</v>
      </c>
      <c r="X1" t="s">
        <v>55</v>
      </c>
      <c r="Y1" t="s">
        <v>13</v>
      </c>
      <c r="Z1" t="s">
        <v>56</v>
      </c>
      <c r="AA1" t="s">
        <v>14</v>
      </c>
      <c r="AB1" t="s">
        <v>22</v>
      </c>
      <c r="AC1" t="s">
        <v>68</v>
      </c>
      <c r="AD1" t="s">
        <v>46</v>
      </c>
      <c r="AE1" t="s">
        <v>63</v>
      </c>
      <c r="AF1" t="s">
        <v>78</v>
      </c>
      <c r="AG1" t="s">
        <v>72</v>
      </c>
    </row>
    <row r="2" spans="2:33">
      <c r="B2" s="3" t="s">
        <v>132</v>
      </c>
      <c r="C2" s="3" t="s">
        <v>117</v>
      </c>
      <c r="D2" s="3" t="s">
        <v>117</v>
      </c>
      <c r="E2" s="3" t="s">
        <v>117</v>
      </c>
      <c r="F2" s="3" t="s">
        <v>64</v>
      </c>
      <c r="G2" s="3"/>
      <c r="H2" s="3" t="s">
        <v>115</v>
      </c>
      <c r="I2" s="3" t="s">
        <v>64</v>
      </c>
      <c r="J2" s="3" t="s">
        <v>118</v>
      </c>
      <c r="K2" s="3" t="s">
        <v>64</v>
      </c>
      <c r="L2" s="3" t="s">
        <v>119</v>
      </c>
      <c r="M2" s="3" t="s">
        <v>64</v>
      </c>
      <c r="N2" s="3" t="s">
        <v>64</v>
      </c>
      <c r="O2" s="3" t="s">
        <v>120</v>
      </c>
      <c r="P2" s="3" t="s">
        <v>133</v>
      </c>
      <c r="Q2" s="3" t="s">
        <v>117</v>
      </c>
      <c r="R2" s="3" t="s">
        <v>45</v>
      </c>
      <c r="S2" s="3">
        <v>5262378617</v>
      </c>
      <c r="T2" s="3" t="s">
        <v>89</v>
      </c>
      <c r="U2" s="3" t="s">
        <v>82</v>
      </c>
      <c r="V2" s="3" t="s">
        <v>21</v>
      </c>
      <c r="W2" s="3" t="s">
        <v>83</v>
      </c>
      <c r="X2" s="3" t="s">
        <v>20</v>
      </c>
      <c r="Y2" s="3" t="s">
        <v>83</v>
      </c>
      <c r="Z2" s="3" t="s">
        <v>20</v>
      </c>
      <c r="AA2" s="3" t="s">
        <v>25</v>
      </c>
      <c r="AB2" s="3"/>
      <c r="AD2" s="3" t="s">
        <v>142</v>
      </c>
      <c r="AE2" s="3" t="s">
        <v>126</v>
      </c>
      <c r="AF2" s="3" t="s">
        <v>86</v>
      </c>
      <c r="AG2" s="3">
        <v>2</v>
      </c>
    </row>
    <row r="3" spans="2:33">
      <c r="B3" s="3" t="s">
        <v>134</v>
      </c>
      <c r="C3" s="3" t="s">
        <v>116</v>
      </c>
      <c r="D3" s="3" t="s">
        <v>116</v>
      </c>
      <c r="E3" s="3" t="s">
        <v>116</v>
      </c>
      <c r="F3" s="3" t="s">
        <v>64</v>
      </c>
      <c r="G3" s="3"/>
      <c r="H3" s="3" t="s">
        <v>115</v>
      </c>
      <c r="I3" s="3" t="s">
        <v>121</v>
      </c>
      <c r="J3" s="3" t="s">
        <v>64</v>
      </c>
      <c r="K3" s="3" t="s">
        <v>122</v>
      </c>
      <c r="L3" s="3" t="s">
        <v>123</v>
      </c>
      <c r="M3" s="3" t="s">
        <v>124</v>
      </c>
      <c r="N3" s="3" t="s">
        <v>64</v>
      </c>
      <c r="O3" s="3" t="s">
        <v>64</v>
      </c>
      <c r="P3" s="3" t="s">
        <v>135</v>
      </c>
      <c r="Q3" s="3" t="s">
        <v>116</v>
      </c>
      <c r="R3" s="3" t="s">
        <v>45</v>
      </c>
      <c r="S3" s="3">
        <v>5249100771</v>
      </c>
      <c r="T3" s="3" t="s">
        <v>93</v>
      </c>
      <c r="U3" s="3" t="s">
        <v>82</v>
      </c>
      <c r="V3" s="3" t="s">
        <v>21</v>
      </c>
      <c r="W3" s="3" t="s">
        <v>82</v>
      </c>
      <c r="X3" s="3" t="s">
        <v>21</v>
      </c>
      <c r="Y3" s="3" t="s">
        <v>82</v>
      </c>
      <c r="Z3" s="3" t="s">
        <v>21</v>
      </c>
      <c r="AA3" s="3" t="s">
        <v>25</v>
      </c>
      <c r="AB3" s="3"/>
      <c r="AD3" s="3" t="s">
        <v>143</v>
      </c>
      <c r="AE3" s="3" t="s">
        <v>126</v>
      </c>
      <c r="AF3" s="3" t="s">
        <v>86</v>
      </c>
      <c r="AG3" s="3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02D188-1700-4F16-9934-F2A00C329D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21</vt:i4>
      </vt:variant>
    </vt:vector>
  </HeadingPairs>
  <TitlesOfParts>
    <vt:vector size="27" baseType="lpstr">
      <vt:lpstr>в ФГИС</vt:lpstr>
      <vt:lpstr>Протокол</vt:lpstr>
      <vt:lpstr>Настройка</vt:lpstr>
      <vt:lpstr>Справочники</vt:lpstr>
      <vt:lpstr>serv</vt:lpstr>
      <vt:lpstr>экспорт1</vt:lpstr>
      <vt:lpstr>per_pers1</vt:lpstr>
      <vt:lpstr>per_pers2</vt:lpstr>
      <vt:lpstr>per_pers3</vt:lpstr>
      <vt:lpstr>per_pers4</vt:lpstr>
      <vt:lpstr>per_вид_работ</vt:lpstr>
      <vt:lpstr>per_Вид_работ_ФГИС</vt:lpstr>
      <vt:lpstr>per_ИНН</vt:lpstr>
      <vt:lpstr>per_Организация</vt:lpstr>
      <vt:lpstr>Поле_для_распознования</vt:lpstr>
      <vt:lpstr>спр_serv_вид_работ</vt:lpstr>
      <vt:lpstr>спр_serv_вид_работ_фгис</vt:lpstr>
      <vt:lpstr>спр_адрес_деятельности</vt:lpstr>
      <vt:lpstr>спр_адрес_проведения</vt:lpstr>
      <vt:lpstr>спр_адреса_ИЛ</vt:lpstr>
      <vt:lpstr>спр_должность</vt:lpstr>
      <vt:lpstr>спр_метод_вид_работ</vt:lpstr>
      <vt:lpstr>спр_методы</vt:lpstr>
      <vt:lpstr>спр_оборудование_вид_работ</vt:lpstr>
      <vt:lpstr>спр_персонал</vt:lpstr>
      <vt:lpstr>спр_Тип_заказчика</vt:lpstr>
      <vt:lpstr>спр_тип_объекта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2022-06-09T16:53:35Z</dcterms:modified>
</cp:coreProperties>
</file>