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media/image6.wmf" ContentType="image/x-wmf"/>
  <Override PartName="/xl/media/image10.wmf" ContentType="image/x-wmf"/>
  <Override PartName="/xl/media/image7.wmf" ContentType="image/x-wmf"/>
  <Override PartName="/xl/media/image8.wmf" ContentType="image/x-wmf"/>
  <Override PartName="/xl/media/image9.wmf" ContentType="image/x-wmf"/>
  <Override PartName="/xl/media/image11.wmf" ContentType="image/x-wmf"/>
  <Override PartName="/xl/media/image12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<sst xmlns="http://schemas.openxmlformats.org/spreadsheetml/2006/main" count="103" uniqueCount="79">
  <si>
    <t xml:space="preserve">Расчет градуировки методом наименьших квадратов и расчет неопределенности согласно Р 50.2.028-2003</t>
  </si>
  <si>
    <t xml:space="preserve">Неопределенность выходной величины (погрешность прибора)</t>
  </si>
  <si>
    <t xml:space="preserve">U(y)</t>
  </si>
  <si>
    <t xml:space="preserve">Неопределенность градуировочных смесей</t>
  </si>
  <si>
    <t xml:space="preserve">Номер раствора</t>
  </si>
  <si>
    <t xml:space="preserve">Концентрация</t>
  </si>
  <si>
    <r>
      <rPr>
        <sz val="12"/>
        <rFont val="Arial"/>
        <family val="2"/>
        <charset val="204"/>
      </rPr>
      <t xml:space="preserve">Относительная Неопределенность u</t>
    </r>
    <r>
      <rPr>
        <b val="true"/>
        <sz val="12"/>
        <rFont val="Times New Roman"/>
        <family val="1"/>
        <charset val="204"/>
      </rPr>
      <t xml:space="preserve"> (х)=</t>
    </r>
    <r>
      <rPr>
        <sz val="12"/>
        <rFont val="Times New Roman"/>
        <family val="1"/>
        <charset val="204"/>
      </rPr>
      <t xml:space="preserve">x*δ</t>
    </r>
    <r>
      <rPr>
        <sz val="12"/>
        <rFont val="Arial"/>
        <family val="2"/>
        <charset val="204"/>
      </rPr>
      <t xml:space="preserve">(x)/√3</t>
    </r>
  </si>
  <si>
    <r>
      <rPr>
        <sz val="12"/>
        <rFont val="Arial"/>
        <family val="2"/>
        <charset val="204"/>
      </rPr>
      <t xml:space="preserve">Абсолютная неопределенность u</t>
    </r>
    <r>
      <rPr>
        <b val="true"/>
        <sz val="12"/>
        <rFont val="Times New Roman"/>
        <family val="1"/>
        <charset val="204"/>
      </rPr>
      <t xml:space="preserve"> (х)=</t>
    </r>
    <r>
      <rPr>
        <sz val="12"/>
        <rFont val="Arial"/>
        <family val="2"/>
        <charset val="204"/>
      </rPr>
      <t xml:space="preserve">θ(x)/√3</t>
    </r>
  </si>
  <si>
    <t xml:space="preserve">Sx11</t>
  </si>
  <si>
    <t xml:space="preserve">Sx10</t>
  </si>
  <si>
    <t xml:space="preserve">Sx9</t>
  </si>
  <si>
    <t xml:space="preserve">Sx8</t>
  </si>
  <si>
    <t xml:space="preserve">Sx7</t>
  </si>
  <si>
    <t xml:space="preserve">Sx6</t>
  </si>
  <si>
    <t xml:space="preserve">Sx5</t>
  </si>
  <si>
    <t xml:space="preserve">Sx4</t>
  </si>
  <si>
    <t xml:space="preserve">Sx3</t>
  </si>
  <si>
    <t xml:space="preserve">Sx2</t>
  </si>
  <si>
    <t xml:space="preserve">Sx1</t>
  </si>
  <si>
    <t xml:space="preserve">Количество точек N</t>
  </si>
  <si>
    <t xml:space="preserve">Количество повторов в точке n</t>
  </si>
  <si>
    <t xml:space="preserve">Выходная величина</t>
  </si>
  <si>
    <t xml:space="preserve">Градуировочная смесь</t>
  </si>
  <si>
    <t xml:space="preserve">1 измерение</t>
  </si>
  <si>
    <t xml:space="preserve">2 измерение</t>
  </si>
  <si>
    <t xml:space="preserve">3 измерение</t>
  </si>
  <si>
    <t xml:space="preserve">4 измерение</t>
  </si>
  <si>
    <t xml:space="preserve">5 измерение</t>
  </si>
  <si>
    <t xml:space="preserve">6 измерение</t>
  </si>
  <si>
    <t xml:space="preserve">7 измерение</t>
  </si>
  <si>
    <t xml:space="preserve">Среднее значение</t>
  </si>
  <si>
    <t xml:space="preserve">X</t>
  </si>
  <si>
    <t xml:space="preserve">Y1</t>
  </si>
  <si>
    <t xml:space="preserve">Y2</t>
  </si>
  <si>
    <t xml:space="preserve">Y3</t>
  </si>
  <si>
    <t xml:space="preserve">Y4</t>
  </si>
  <si>
    <t xml:space="preserve">Y5</t>
  </si>
  <si>
    <t xml:space="preserve">Y6</t>
  </si>
  <si>
    <t xml:space="preserve">Y7</t>
  </si>
  <si>
    <t xml:space="preserve">Y</t>
  </si>
  <si>
    <t xml:space="preserve"> Средняя концентрация X</t>
  </si>
  <si>
    <t xml:space="preserve">Средняя величина Y</t>
  </si>
  <si>
    <t xml:space="preserve">Среднее значение выходной величины</t>
  </si>
  <si>
    <t xml:space="preserve">(Xi-Xср)</t>
  </si>
  <si>
    <t xml:space="preserve">(Yi-Yср)</t>
  </si>
  <si>
    <t xml:space="preserve">(Xi-Xср)^2</t>
  </si>
  <si>
    <t xml:space="preserve">(Yi-Yср)(Xi-Xср)</t>
  </si>
  <si>
    <t xml:space="preserve">Абсолютная неопределенность</t>
  </si>
  <si>
    <r>
      <rPr>
        <sz val="12"/>
        <rFont val="Arial"/>
        <family val="2"/>
        <charset val="204"/>
      </rPr>
      <t xml:space="preserve">u</t>
    </r>
    <r>
      <rPr>
        <b val="true"/>
        <sz val="12"/>
        <rFont val="Times New Roman"/>
        <family val="1"/>
        <charset val="204"/>
      </rPr>
      <t xml:space="preserve"> (х)*</t>
    </r>
    <r>
      <rPr>
        <b val="true"/>
        <sz val="10"/>
        <rFont val="Arial"/>
        <family val="2"/>
        <charset val="204"/>
      </rPr>
      <t xml:space="preserve">(Xi-Xср)</t>
    </r>
  </si>
  <si>
    <t xml:space="preserve">Сумма ∑</t>
  </si>
  <si>
    <t xml:space="preserve">Вписываем свободный член</t>
  </si>
  <si>
    <t xml:space="preserve">b (коэффициент)</t>
  </si>
  <si>
    <t xml:space="preserve">a0 (свободный член)</t>
  </si>
  <si>
    <t xml:space="preserve">R2</t>
  </si>
  <si>
    <t xml:space="preserve">Предсказанное значение</t>
  </si>
  <si>
    <t xml:space="preserve">yi</t>
  </si>
  <si>
    <t xml:space="preserve">(Yi-yi)^2</t>
  </si>
  <si>
    <t xml:space="preserve">(Xi)^2</t>
  </si>
  <si>
    <t xml:space="preserve">Sxy^2</t>
  </si>
  <si>
    <t xml:space="preserve">Если принять, что прямая проходит через 0, то степени свободы N-1, если нет, то N-2</t>
  </si>
  <si>
    <t xml:space="preserve">Sxy</t>
  </si>
  <si>
    <t xml:space="preserve">Sb^2</t>
  </si>
  <si>
    <t xml:space="preserve">Sb</t>
  </si>
  <si>
    <t xml:space="preserve">Sa^2</t>
  </si>
  <si>
    <t xml:space="preserve">Sa</t>
  </si>
  <si>
    <t xml:space="preserve">Надо сравнить со свободным членом!!! если больше чем на порядок, то убираем свободный член!!!</t>
  </si>
  <si>
    <t xml:space="preserve">сравниваем с ошибкой свободного члена</t>
  </si>
  <si>
    <t xml:space="preserve">Предел обнаружения</t>
  </si>
  <si>
    <t xml:space="preserve">Предел количественного определения</t>
  </si>
  <si>
    <t xml:space="preserve">Расчет неопределенности исходя из неопределенности растворов градуировки. Скоррелированных между собой и зависимых от значения концентрации раствора (согласно Р 50.2.028-2003, вариант 4)</t>
  </si>
  <si>
    <t xml:space="preserve">Проба</t>
  </si>
  <si>
    <t xml:space="preserve">Рассчитанное Х</t>
  </si>
  <si>
    <t xml:space="preserve">Среднее Y</t>
  </si>
  <si>
    <t xml:space="preserve">(X-Xср)</t>
  </si>
  <si>
    <t xml:space="preserve">(X-Xср)^2</t>
  </si>
  <si>
    <t xml:space="preserve">средняя неопределенность</t>
  </si>
  <si>
    <t xml:space="preserve">Расширенная неопределенность при К=2</t>
  </si>
  <si>
    <t xml:space="preserve">Расширенная неопределенность при К=3</t>
  </si>
  <si>
    <t xml:space="preserve">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</si>
</sst>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#,##0.0000"/>
    <numFmt numFmtId="168" formatCode="#,##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Arial"/>
      <family val="2"/>
      <charset val="204"/>
    </font>
    <font>
      <sz val="14"/>
      <name val="Arial"/>
      <family val="2"/>
      <charset val="204"/>
    </font>
    <font>
      <b val="true"/>
      <sz val="10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Arial"/>
      <family val="2"/>
      <charset val="204"/>
    </font>
    <font>
      <sz val="12"/>
      <name val="Times New Roman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  <fill>
      <patternFill patternType="solid">
        <fgColor rgb="FFFFFF6D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<Relationship Id="rId2" Type="http://schemas.openxmlformats.org/officeDocument/2006/relationships/image" Target="../media/image3.wmf"/><Relationship Id="rId3" Type="http://schemas.openxmlformats.org/officeDocument/2006/relationships/image" Target="../media/image4.wmf"/><Relationship Id="rId4" Type="http://schemas.openxmlformats.org/officeDocument/2006/relationships/image" Target="../media/image5.wmf"/><Relationship Id="rId5" Type="http://schemas.openxmlformats.org/officeDocument/2006/relationships/image" Target="../media/image6.wmf"/><Relationship Id="rId6" Type="http://schemas.openxmlformats.org/officeDocument/2006/relationships/image" Target="../media/image7.wmf"/><Relationship Id="rId7" Type="http://schemas.openxmlformats.org/officeDocument/2006/relationships/image" Target="../media/image8.wmf"/><Relationship Id="rId8" Type="http://schemas.openxmlformats.org/officeDocument/2006/relationships/image" Target="../media/image9.wmf"/><Relationship Id="rId9" Type="http://schemas.openxmlformats.org/officeDocument/2006/relationships/image" Target="../media/image10.wmf"/><Relationship Id="rId10" Type="http://schemas.openxmlformats.org/officeDocument/2006/relationships/image" Target="../media/image11.wmf"/><Relationship Id="rId11" Type="http://schemas.openxmlformats.org/officeDocument/2006/relationships/image" Target="../media/image1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444240</xdr:colOff>
      <xdr:row>59</xdr:row>
      <xdr:rowOff>57240</xdr:rowOff>
    </xdr:from>
    <xdr:to>
      <xdr:col>10</xdr:col>
      <xdr:colOff>675720</xdr:colOff>
      <xdr:row>62</xdr:row>
      <xdr:rowOff>64440</xdr:rowOff>
    </xdr:to>
    <xdr:pic>
      <xdr:nvPicPr>
        <xdr:cNvPr id="0" name="Изображение 7" descr=""/>
        <xdr:cNvPicPr/>
      </xdr:nvPicPr>
      <xdr:blipFill>
        <a:blip r:embed="rId1"/>
        <a:stretch/>
      </xdr:blipFill>
      <xdr:spPr>
        <a:xfrm>
          <a:off x="10449000" y="11283840"/>
          <a:ext cx="1304640" cy="49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39960</xdr:colOff>
      <xdr:row>98</xdr:row>
      <xdr:rowOff>61920</xdr:rowOff>
    </xdr:from>
    <xdr:to>
      <xdr:col>8</xdr:col>
      <xdr:colOff>165600</xdr:colOff>
      <xdr:row>111</xdr:row>
      <xdr:rowOff>57960</xdr:rowOff>
    </xdr:to>
    <xdr:pic>
      <xdr:nvPicPr>
        <xdr:cNvPr id="1" name="Изображение 4" descr=""/>
        <xdr:cNvPicPr/>
      </xdr:nvPicPr>
      <xdr:blipFill>
        <a:blip r:embed="rId2"/>
        <a:stretch/>
      </xdr:blipFill>
      <xdr:spPr>
        <a:xfrm>
          <a:off x="39960" y="19126440"/>
          <a:ext cx="9112680" cy="213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91080</xdr:colOff>
      <xdr:row>99</xdr:row>
      <xdr:rowOff>65160</xdr:rowOff>
    </xdr:from>
    <xdr:to>
      <xdr:col>10</xdr:col>
      <xdr:colOff>494280</xdr:colOff>
      <xdr:row>105</xdr:row>
      <xdr:rowOff>147240</xdr:rowOff>
    </xdr:to>
    <xdr:pic>
      <xdr:nvPicPr>
        <xdr:cNvPr id="2" name="Изображение 5" descr=""/>
        <xdr:cNvPicPr/>
      </xdr:nvPicPr>
      <xdr:blipFill>
        <a:blip r:embed="rId3"/>
        <a:stretch/>
      </xdr:blipFill>
      <xdr:spPr>
        <a:xfrm>
          <a:off x="10095840" y="19292040"/>
          <a:ext cx="1476360" cy="10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99</xdr:row>
      <xdr:rowOff>1080</xdr:rowOff>
    </xdr:from>
    <xdr:to>
      <xdr:col>12</xdr:col>
      <xdr:colOff>802440</xdr:colOff>
      <xdr:row>102</xdr:row>
      <xdr:rowOff>35280</xdr:rowOff>
    </xdr:to>
    <xdr:pic>
      <xdr:nvPicPr>
        <xdr:cNvPr id="3" name="Изображение 8" descr=""/>
        <xdr:cNvPicPr/>
      </xdr:nvPicPr>
      <xdr:blipFill>
        <a:blip r:embed="rId4"/>
        <a:stretch/>
      </xdr:blipFill>
      <xdr:spPr>
        <a:xfrm>
          <a:off x="12708720" y="19227960"/>
          <a:ext cx="802440" cy="55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1099800</xdr:colOff>
      <xdr:row>37</xdr:row>
      <xdr:rowOff>120240</xdr:rowOff>
    </xdr:from>
    <xdr:to>
      <xdr:col>6</xdr:col>
      <xdr:colOff>64080</xdr:colOff>
      <xdr:row>42</xdr:row>
      <xdr:rowOff>116640</xdr:rowOff>
    </xdr:to>
    <xdr:pic>
      <xdr:nvPicPr>
        <xdr:cNvPr id="4" name="Изображение 3" descr=""/>
        <xdr:cNvPicPr/>
      </xdr:nvPicPr>
      <xdr:blipFill>
        <a:blip r:embed="rId5"/>
        <a:stretch/>
      </xdr:blipFill>
      <xdr:spPr>
        <a:xfrm>
          <a:off x="5413320" y="7057440"/>
          <a:ext cx="1908000" cy="80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717840</xdr:colOff>
      <xdr:row>38</xdr:row>
      <xdr:rowOff>29880</xdr:rowOff>
    </xdr:from>
    <xdr:to>
      <xdr:col>3</xdr:col>
      <xdr:colOff>1065960</xdr:colOff>
      <xdr:row>42</xdr:row>
      <xdr:rowOff>101160</xdr:rowOff>
    </xdr:to>
    <xdr:pic>
      <xdr:nvPicPr>
        <xdr:cNvPr id="5" name="Изображение 1" descr=""/>
        <xdr:cNvPicPr/>
      </xdr:nvPicPr>
      <xdr:blipFill>
        <a:blip r:embed="rId6"/>
        <a:stretch/>
      </xdr:blipFill>
      <xdr:spPr>
        <a:xfrm>
          <a:off x="3710880" y="7129800"/>
          <a:ext cx="1668600" cy="72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882720</xdr:colOff>
      <xdr:row>43</xdr:row>
      <xdr:rowOff>187560</xdr:rowOff>
    </xdr:from>
    <xdr:to>
      <xdr:col>8</xdr:col>
      <xdr:colOff>326520</xdr:colOff>
      <xdr:row>45</xdr:row>
      <xdr:rowOff>230400</xdr:rowOff>
    </xdr:to>
    <xdr:pic>
      <xdr:nvPicPr>
        <xdr:cNvPr id="6" name="Изображение 6" descr=""/>
        <xdr:cNvPicPr/>
      </xdr:nvPicPr>
      <xdr:blipFill>
        <a:blip r:embed="rId7"/>
        <a:stretch/>
      </xdr:blipFill>
      <xdr:spPr>
        <a:xfrm>
          <a:off x="8139960" y="8100000"/>
          <a:ext cx="1173600" cy="50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29880</xdr:colOff>
      <xdr:row>59</xdr:row>
      <xdr:rowOff>61560</xdr:rowOff>
    </xdr:from>
    <xdr:to>
      <xdr:col>1</xdr:col>
      <xdr:colOff>244800</xdr:colOff>
      <xdr:row>65</xdr:row>
      <xdr:rowOff>20880</xdr:rowOff>
    </xdr:to>
    <xdr:pic>
      <xdr:nvPicPr>
        <xdr:cNvPr id="7" name="Изображение 2" descr=""/>
        <xdr:cNvPicPr/>
      </xdr:nvPicPr>
      <xdr:blipFill>
        <a:blip r:embed="rId8"/>
        <a:stretch/>
      </xdr:blipFill>
      <xdr:spPr>
        <a:xfrm>
          <a:off x="29880" y="11288160"/>
          <a:ext cx="1600200" cy="934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102600</xdr:colOff>
      <xdr:row>106</xdr:row>
      <xdr:rowOff>151560</xdr:rowOff>
    </xdr:from>
    <xdr:to>
      <xdr:col>17</xdr:col>
      <xdr:colOff>645840</xdr:colOff>
      <xdr:row>112</xdr:row>
      <xdr:rowOff>336960</xdr:rowOff>
    </xdr:to>
    <xdr:pic>
      <xdr:nvPicPr>
        <xdr:cNvPr id="8" name="Изображение 11" descr=""/>
        <xdr:cNvPicPr/>
      </xdr:nvPicPr>
      <xdr:blipFill>
        <a:blip r:embed="rId9"/>
        <a:stretch/>
      </xdr:blipFill>
      <xdr:spPr>
        <a:xfrm>
          <a:off x="15090480" y="20544480"/>
          <a:ext cx="3127680" cy="1160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39600</xdr:colOff>
      <xdr:row>107</xdr:row>
      <xdr:rowOff>97200</xdr:rowOff>
    </xdr:from>
    <xdr:to>
      <xdr:col>13</xdr:col>
      <xdr:colOff>970200</xdr:colOff>
      <xdr:row>112</xdr:row>
      <xdr:rowOff>159120</xdr:rowOff>
    </xdr:to>
    <xdr:pic>
      <xdr:nvPicPr>
        <xdr:cNvPr id="9" name="Изображение 10" descr=""/>
        <xdr:cNvPicPr/>
      </xdr:nvPicPr>
      <xdr:blipFill>
        <a:blip r:embed="rId10"/>
        <a:stretch/>
      </xdr:blipFill>
      <xdr:spPr>
        <a:xfrm>
          <a:off x="12748320" y="20652480"/>
          <a:ext cx="1746000" cy="87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97560</xdr:colOff>
      <xdr:row>112</xdr:row>
      <xdr:rowOff>8640</xdr:rowOff>
    </xdr:from>
    <xdr:to>
      <xdr:col>19</xdr:col>
      <xdr:colOff>136440</xdr:colOff>
      <xdr:row>112</xdr:row>
      <xdr:rowOff>177480</xdr:rowOff>
    </xdr:to>
    <xdr:sp>
      <xdr:nvSpPr>
        <xdr:cNvPr id="10" name="CustomShape 1"/>
        <xdr:cNvSpPr/>
      </xdr:nvSpPr>
      <xdr:spPr>
        <a:xfrm>
          <a:off x="18484920" y="21376800"/>
          <a:ext cx="854280" cy="168840"/>
        </a:xfrm>
        <a:prstGeom prst="rect">
          <a:avLst/>
        </a:prstGeom>
        <a:blipFill rotWithShape="0">
          <a:blip r:embed="rId11"/>
          <a:stretch>
            <a:fillRect/>
          </a:stretch>
        </a:blipFill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ctr" anchorCtr="1">
          <a:spAutoFit/>
        </a:bodyPr>
        <a:p>
          <a:pPr algn="ctr">
            <a:lnSpc>
              <a:spcPct val="100000"/>
            </a:lnSpc>
          </a:pPr>
          <a:r>
            <a:rPr b="0" lang="ru-RU" sz="1200" spc="-1" strike="noStrike">
              <a:latin typeface="Times New Roman"/>
            </a:rPr>
            <a:t>=</a:t>
          </a:r>
          <a:endParaRPr b="0" lang="ru-RU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24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9.64"/>
    <col collapsed="false" customWidth="true" hidden="false" outlineLevel="0" max="2" min="2" style="0" width="22.79"/>
    <col collapsed="false" customWidth="true" hidden="false" outlineLevel="0" max="3" min="3" style="0" width="18.71"/>
    <col collapsed="false" customWidth="true" hidden="false" outlineLevel="0" max="4" min="4" style="0" width="15.74"/>
    <col collapsed="false" customWidth="true" hidden="false" outlineLevel="0" max="5" min="5" style="0" width="14.43"/>
    <col collapsed="false" customWidth="true" hidden="false" outlineLevel="0" max="7" min="7" style="0" width="12.96"/>
    <col collapsed="false" customWidth="true" hidden="false" outlineLevel="0" max="9" min="9" style="0" width="14.43"/>
    <col collapsed="false" customWidth="true" hidden="false" outlineLevel="0" max="10" min="10" style="0" width="15.21"/>
    <col collapsed="false" customWidth="true" hidden="false" outlineLevel="0" max="14" min="14" style="0" width="20.74"/>
    <col collapsed="false" customWidth="true" hidden="false" outlineLevel="0" max="15" min="15" style="0" width="13.52"/>
    <col collapsed="false" customWidth="true" hidden="false" outlineLevel="0" max="21" min="21" style="0" width="10.92"/>
    <col collapsed="false" customWidth="true" hidden="false" outlineLevel="0" max="22" min="22" style="0" width="24.08"/>
    <col collapsed="false" customWidth="true" hidden="false" outlineLevel="0" max="23" min="23" style="0" width="22.7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1"/>
    </row>
    <row r="3" customFormat="false" ht="15" hidden="false" customHeight="false" outlineLevel="0" collapsed="false">
      <c r="A3" s="1" t="s">
        <v>1</v>
      </c>
    </row>
    <row r="4" customFormat="false" ht="17.35" hidden="false" customHeight="false" outlineLevel="0" collapsed="false">
      <c r="A4" s="2" t="s">
        <v>2</v>
      </c>
      <c r="B4" s="3" t="n">
        <v>0.05</v>
      </c>
    </row>
    <row r="6" customFormat="false" ht="12.8" hidden="false" customHeight="false" outlineLevel="0" collapsed="false">
      <c r="A6" s="4" t="s">
        <v>3</v>
      </c>
    </row>
    <row r="7" customFormat="false" ht="52.2" hidden="false" customHeight="false" outlineLevel="0" collapsed="false">
      <c r="A7" s="5" t="s">
        <v>4</v>
      </c>
      <c r="B7" s="6" t="s">
        <v>5</v>
      </c>
      <c r="C7" s="7" t="s">
        <v>6</v>
      </c>
      <c r="D7" s="7" t="s">
        <v>7</v>
      </c>
    </row>
    <row r="8" customFormat="false" ht="12.8" hidden="false" customHeight="false" outlineLevel="0" collapsed="false">
      <c r="A8" s="8" t="s">
        <v>8</v>
      </c>
      <c r="B8" s="9" t="n">
        <v>900</v>
      </c>
      <c r="C8" s="10" t="n">
        <v>0.02</v>
      </c>
      <c r="D8" s="6" t="n">
        <f aca="false">C8*B8</f>
        <v>18</v>
      </c>
    </row>
    <row r="9" customFormat="false" ht="12.8" hidden="false" customHeight="false" outlineLevel="0" collapsed="false">
      <c r="A9" s="8" t="s">
        <v>9</v>
      </c>
      <c r="B9" s="9" t="n">
        <v>800</v>
      </c>
      <c r="C9" s="10" t="n">
        <v>0.03</v>
      </c>
      <c r="D9" s="6" t="n">
        <f aca="false">C9*B9</f>
        <v>24</v>
      </c>
    </row>
    <row r="10" customFormat="false" ht="12.8" hidden="false" customHeight="false" outlineLevel="0" collapsed="false">
      <c r="A10" s="8" t="s">
        <v>10</v>
      </c>
      <c r="B10" s="9" t="n">
        <v>700</v>
      </c>
      <c r="C10" s="10" t="n">
        <v>0.04</v>
      </c>
      <c r="D10" s="6" t="n">
        <f aca="false">C10*B10</f>
        <v>28</v>
      </c>
    </row>
    <row r="11" customFormat="false" ht="12.8" hidden="false" customHeight="false" outlineLevel="0" collapsed="false">
      <c r="A11" s="8" t="s">
        <v>11</v>
      </c>
      <c r="B11" s="9" t="n">
        <v>600</v>
      </c>
      <c r="C11" s="10" t="n">
        <v>0.05</v>
      </c>
      <c r="D11" s="6" t="n">
        <f aca="false">C11*B11</f>
        <v>30</v>
      </c>
    </row>
    <row r="12" customFormat="false" ht="12.8" hidden="false" customHeight="false" outlineLevel="0" collapsed="false">
      <c r="A12" s="8" t="s">
        <v>12</v>
      </c>
      <c r="B12" s="9" t="n">
        <v>500</v>
      </c>
      <c r="C12" s="10" t="n">
        <v>0.06</v>
      </c>
      <c r="D12" s="6" t="n">
        <f aca="false">C12*B12</f>
        <v>30</v>
      </c>
    </row>
    <row r="13" customFormat="false" ht="12.8" hidden="false" customHeight="false" outlineLevel="0" collapsed="false">
      <c r="A13" s="8" t="s">
        <v>13</v>
      </c>
      <c r="B13" s="9" t="n">
        <v>400</v>
      </c>
      <c r="C13" s="10" t="n">
        <v>0.07</v>
      </c>
      <c r="D13" s="6" t="n">
        <f aca="false">C13*B13</f>
        <v>28</v>
      </c>
    </row>
    <row r="14" customFormat="false" ht="12.8" hidden="false" customHeight="false" outlineLevel="0" collapsed="false">
      <c r="A14" s="8" t="s">
        <v>14</v>
      </c>
      <c r="B14" s="9" t="n">
        <v>300</v>
      </c>
      <c r="C14" s="10" t="n">
        <v>0.08</v>
      </c>
      <c r="D14" s="6" t="n">
        <f aca="false">C14*B14</f>
        <v>24</v>
      </c>
    </row>
    <row r="15" customFormat="false" ht="12.8" hidden="false" customHeight="false" outlineLevel="0" collapsed="false">
      <c r="A15" s="8" t="s">
        <v>15</v>
      </c>
      <c r="B15" s="9" t="n">
        <v>200</v>
      </c>
      <c r="C15" s="10" t="n">
        <v>0.09</v>
      </c>
      <c r="D15" s="6" t="n">
        <f aca="false">C15*B15</f>
        <v>18</v>
      </c>
    </row>
    <row r="16" customFormat="false" ht="12.8" hidden="false" customHeight="false" outlineLevel="0" collapsed="false">
      <c r="A16" s="8" t="s">
        <v>16</v>
      </c>
      <c r="B16" s="9" t="n">
        <v>100</v>
      </c>
      <c r="C16" s="10" t="n">
        <v>0.1</v>
      </c>
      <c r="D16" s="6" t="n">
        <f aca="false">C16*B16</f>
        <v>10</v>
      </c>
    </row>
    <row r="17" customFormat="false" ht="12.8" hidden="false" customHeight="false" outlineLevel="0" collapsed="false">
      <c r="A17" s="8" t="s">
        <v>17</v>
      </c>
      <c r="B17" s="9" t="n">
        <v>50</v>
      </c>
      <c r="C17" s="10" t="n">
        <v>0.11</v>
      </c>
      <c r="D17" s="6" t="n">
        <f aca="false">C17*B17</f>
        <v>5.5</v>
      </c>
    </row>
    <row r="18" customFormat="false" ht="12.8" hidden="false" customHeight="false" outlineLevel="0" collapsed="false">
      <c r="A18" s="8" t="s">
        <v>18</v>
      </c>
      <c r="B18" s="9" t="n">
        <v>0</v>
      </c>
      <c r="C18" s="10" t="n">
        <v>0</v>
      </c>
      <c r="D18" s="6" t="n">
        <f aca="false">C18*B18</f>
        <v>0</v>
      </c>
    </row>
    <row r="21" customFormat="false" ht="12.8" hidden="false" customHeight="false" outlineLevel="0" collapsed="false">
      <c r="A21" s="11" t="s">
        <v>19</v>
      </c>
      <c r="B21" s="0" t="n">
        <v>11</v>
      </c>
    </row>
    <row r="22" customFormat="false" ht="23.85" hidden="false" customHeight="false" outlineLevel="0" collapsed="false">
      <c r="A22" s="11" t="s">
        <v>20</v>
      </c>
      <c r="B22" s="0" t="n">
        <v>2</v>
      </c>
    </row>
    <row r="24" customFormat="false" ht="12.8" hidden="false" customHeight="false" outlineLevel="0" collapsed="false">
      <c r="A24" s="12"/>
      <c r="B24" s="12"/>
      <c r="C24" s="13" t="s">
        <v>21</v>
      </c>
      <c r="D24" s="13"/>
      <c r="E24" s="13"/>
      <c r="F24" s="13"/>
      <c r="G24" s="13"/>
      <c r="H24" s="13"/>
      <c r="I24" s="13"/>
      <c r="J24" s="13"/>
    </row>
    <row r="25" customFormat="false" ht="23.85" hidden="false" customHeight="false" outlineLevel="0" collapsed="false">
      <c r="A25" s="14" t="s">
        <v>4</v>
      </c>
      <c r="B25" s="15" t="s">
        <v>22</v>
      </c>
      <c r="C25" s="15" t="s">
        <v>23</v>
      </c>
      <c r="D25" s="15" t="s">
        <v>24</v>
      </c>
      <c r="E25" s="15" t="s">
        <v>25</v>
      </c>
      <c r="F25" s="15" t="s">
        <v>26</v>
      </c>
      <c r="G25" s="15" t="s">
        <v>27</v>
      </c>
      <c r="H25" s="15" t="s">
        <v>28</v>
      </c>
      <c r="I25" s="15" t="s">
        <v>29</v>
      </c>
      <c r="J25" s="13" t="s">
        <v>30</v>
      </c>
    </row>
    <row r="26" customFormat="false" ht="12.8" hidden="false" customHeight="false" outlineLevel="0" collapsed="false">
      <c r="A26" s="14"/>
      <c r="B26" s="13" t="s">
        <v>31</v>
      </c>
      <c r="C26" s="13" t="s">
        <v>32</v>
      </c>
      <c r="D26" s="13" t="s">
        <v>33</v>
      </c>
      <c r="E26" s="13" t="s">
        <v>34</v>
      </c>
      <c r="F26" s="13" t="s">
        <v>35</v>
      </c>
      <c r="G26" s="13" t="s">
        <v>36</v>
      </c>
      <c r="H26" s="13" t="s">
        <v>37</v>
      </c>
      <c r="I26" s="13" t="s">
        <v>38</v>
      </c>
      <c r="J26" s="13" t="s">
        <v>39</v>
      </c>
    </row>
    <row r="27" customFormat="false" ht="12.8" hidden="false" customHeight="false" outlineLevel="0" collapsed="false">
      <c r="A27" s="6" t="n">
        <v>1</v>
      </c>
      <c r="B27" s="9" t="n">
        <v>0</v>
      </c>
      <c r="C27" s="9" t="n">
        <v>0</v>
      </c>
      <c r="D27" s="9" t="n">
        <v>1</v>
      </c>
      <c r="E27" s="9"/>
      <c r="F27" s="9"/>
      <c r="G27" s="9"/>
      <c r="H27" s="9"/>
      <c r="I27" s="9"/>
      <c r="J27" s="6" t="n">
        <f aca="false">SUM(C27:I27)/B$22</f>
        <v>0.5</v>
      </c>
    </row>
    <row r="28" customFormat="false" ht="12.8" hidden="false" customHeight="false" outlineLevel="0" collapsed="false">
      <c r="A28" s="6" t="n">
        <v>2</v>
      </c>
      <c r="B28" s="9" t="n">
        <v>50</v>
      </c>
      <c r="C28" s="9" t="n">
        <v>20</v>
      </c>
      <c r="D28" s="9" t="n">
        <v>21</v>
      </c>
      <c r="E28" s="9"/>
      <c r="F28" s="9"/>
      <c r="G28" s="9"/>
      <c r="H28" s="9"/>
      <c r="I28" s="9"/>
      <c r="J28" s="6" t="n">
        <f aca="false">SUM(C28:I28)/B$22</f>
        <v>20.5</v>
      </c>
    </row>
    <row r="29" customFormat="false" ht="12.8" hidden="false" customHeight="false" outlineLevel="0" collapsed="false">
      <c r="A29" s="6" t="n">
        <v>3</v>
      </c>
      <c r="B29" s="9" t="n">
        <v>100</v>
      </c>
      <c r="C29" s="9" t="n">
        <v>40</v>
      </c>
      <c r="D29" s="9" t="n">
        <v>41</v>
      </c>
      <c r="E29" s="9"/>
      <c r="F29" s="9"/>
      <c r="G29" s="9"/>
      <c r="H29" s="9"/>
      <c r="I29" s="9"/>
      <c r="J29" s="6" t="n">
        <f aca="false">SUM(C29:I29)/B$22</f>
        <v>40.5</v>
      </c>
    </row>
    <row r="30" customFormat="false" ht="12.8" hidden="false" customHeight="false" outlineLevel="0" collapsed="false">
      <c r="A30" s="6" t="n">
        <v>4</v>
      </c>
      <c r="B30" s="9" t="n">
        <v>200</v>
      </c>
      <c r="C30" s="9" t="n">
        <v>80</v>
      </c>
      <c r="D30" s="9" t="n">
        <v>82</v>
      </c>
      <c r="E30" s="9"/>
      <c r="F30" s="9"/>
      <c r="G30" s="9"/>
      <c r="H30" s="9"/>
      <c r="I30" s="9"/>
      <c r="J30" s="6" t="n">
        <f aca="false">SUM(C30:I30)/B$22</f>
        <v>81</v>
      </c>
    </row>
    <row r="31" customFormat="false" ht="12.8" hidden="false" customHeight="false" outlineLevel="0" collapsed="false">
      <c r="A31" s="6" t="n">
        <v>5</v>
      </c>
      <c r="B31" s="9" t="n">
        <v>300</v>
      </c>
      <c r="C31" s="9" t="n">
        <v>125</v>
      </c>
      <c r="D31" s="9" t="n">
        <v>126</v>
      </c>
      <c r="E31" s="9"/>
      <c r="F31" s="9"/>
      <c r="G31" s="9"/>
      <c r="H31" s="9"/>
      <c r="I31" s="9"/>
      <c r="J31" s="6" t="n">
        <f aca="false">SUM(C31:I31)/B$22</f>
        <v>125.5</v>
      </c>
    </row>
    <row r="32" customFormat="false" ht="12.8" hidden="false" customHeight="false" outlineLevel="0" collapsed="false">
      <c r="A32" s="6" t="n">
        <v>6</v>
      </c>
      <c r="B32" s="9" t="n">
        <v>400</v>
      </c>
      <c r="C32" s="9" t="n">
        <v>160</v>
      </c>
      <c r="D32" s="9" t="n">
        <v>159</v>
      </c>
      <c r="E32" s="9"/>
      <c r="F32" s="9"/>
      <c r="G32" s="9"/>
      <c r="H32" s="9"/>
      <c r="I32" s="9"/>
      <c r="J32" s="6" t="n">
        <f aca="false">SUM(C32:I32)/B$22</f>
        <v>159.5</v>
      </c>
    </row>
    <row r="33" customFormat="false" ht="12.8" hidden="false" customHeight="false" outlineLevel="0" collapsed="false">
      <c r="A33" s="6" t="n">
        <v>7</v>
      </c>
      <c r="B33" s="9" t="n">
        <v>500</v>
      </c>
      <c r="C33" s="9" t="n">
        <v>200</v>
      </c>
      <c r="D33" s="9" t="n">
        <v>200</v>
      </c>
      <c r="E33" s="9"/>
      <c r="F33" s="9"/>
      <c r="G33" s="9"/>
      <c r="H33" s="9"/>
      <c r="I33" s="9"/>
      <c r="J33" s="6" t="n">
        <f aca="false">SUM(C33:I33)/B$22</f>
        <v>200</v>
      </c>
    </row>
    <row r="34" customFormat="false" ht="12.8" hidden="false" customHeight="false" outlineLevel="0" collapsed="false">
      <c r="A34" s="6" t="n">
        <v>8</v>
      </c>
      <c r="B34" s="9" t="n">
        <v>600</v>
      </c>
      <c r="C34" s="9" t="n">
        <v>235</v>
      </c>
      <c r="D34" s="9" t="n">
        <v>236</v>
      </c>
      <c r="E34" s="9"/>
      <c r="F34" s="9"/>
      <c r="G34" s="9"/>
      <c r="H34" s="9"/>
      <c r="I34" s="9"/>
      <c r="J34" s="6" t="n">
        <f aca="false">SUM(C34:I34)/B$22</f>
        <v>235.5</v>
      </c>
    </row>
    <row r="35" customFormat="false" ht="12.8" hidden="false" customHeight="false" outlineLevel="0" collapsed="false">
      <c r="A35" s="6" t="n">
        <v>9</v>
      </c>
      <c r="B35" s="9" t="n">
        <v>700</v>
      </c>
      <c r="C35" s="9" t="n">
        <v>280</v>
      </c>
      <c r="D35" s="9" t="n">
        <v>282</v>
      </c>
      <c r="E35" s="9"/>
      <c r="F35" s="9"/>
      <c r="G35" s="9"/>
      <c r="H35" s="9"/>
      <c r="I35" s="9"/>
      <c r="J35" s="6" t="n">
        <f aca="false">SUM(C35:I35)/B$22</f>
        <v>281</v>
      </c>
    </row>
    <row r="36" customFormat="false" ht="12.8" hidden="false" customHeight="false" outlineLevel="0" collapsed="false">
      <c r="A36" s="6" t="n">
        <v>10</v>
      </c>
      <c r="B36" s="9" t="n">
        <v>800</v>
      </c>
      <c r="C36" s="9" t="n">
        <v>324</v>
      </c>
      <c r="D36" s="9" t="n">
        <v>326</v>
      </c>
      <c r="E36" s="9"/>
      <c r="F36" s="9"/>
      <c r="G36" s="9"/>
      <c r="H36" s="9"/>
      <c r="I36" s="9"/>
      <c r="J36" s="6" t="n">
        <f aca="false">SUM(C36:I36)/B$22</f>
        <v>325</v>
      </c>
    </row>
    <row r="37" customFormat="false" ht="12.8" hidden="false" customHeight="false" outlineLevel="0" collapsed="false">
      <c r="A37" s="6" t="n">
        <v>11</v>
      </c>
      <c r="B37" s="9" t="n">
        <v>900</v>
      </c>
      <c r="C37" s="9" t="n">
        <v>365</v>
      </c>
      <c r="D37" s="9" t="n">
        <v>366</v>
      </c>
      <c r="E37" s="9"/>
      <c r="F37" s="9"/>
      <c r="G37" s="9"/>
      <c r="H37" s="9"/>
      <c r="I37" s="9"/>
      <c r="J37" s="6" t="n">
        <f aca="false">SUM(C37:I37)/B$22</f>
        <v>365.5</v>
      </c>
    </row>
    <row r="44" customFormat="false" ht="23.85" hidden="false" customHeight="false" outlineLevel="0" collapsed="false">
      <c r="D44" s="16" t="s">
        <v>40</v>
      </c>
      <c r="E44" s="16" t="s">
        <v>41</v>
      </c>
    </row>
    <row r="45" customFormat="false" ht="12.8" hidden="false" customHeight="false" outlineLevel="0" collapsed="false">
      <c r="D45" s="17" t="n">
        <f aca="false">SUM(B27:B37)/B21</f>
        <v>413.636363636364</v>
      </c>
      <c r="E45" s="17" t="n">
        <f aca="false">SUM(J27:J37)/B21</f>
        <v>166.772727272727</v>
      </c>
    </row>
    <row r="46" customFormat="false" ht="24.45" hidden="false" customHeight="true" outlineLevel="0" collapsed="false">
      <c r="B46" s="15" t="s">
        <v>22</v>
      </c>
      <c r="C46" s="13" t="s">
        <v>42</v>
      </c>
      <c r="D46" s="12"/>
      <c r="E46" s="12"/>
    </row>
    <row r="47" customFormat="false" ht="46.25" hidden="false" customHeight="false" outlineLevel="0" collapsed="false">
      <c r="A47" s="14" t="s">
        <v>4</v>
      </c>
      <c r="B47" s="13" t="s">
        <v>31</v>
      </c>
      <c r="C47" s="13" t="s">
        <v>39</v>
      </c>
      <c r="D47" s="4" t="s">
        <v>43</v>
      </c>
      <c r="E47" s="4" t="s">
        <v>44</v>
      </c>
      <c r="F47" s="14" t="s">
        <v>45</v>
      </c>
      <c r="G47" s="14" t="s">
        <v>46</v>
      </c>
      <c r="H47" s="18" t="s">
        <v>47</v>
      </c>
      <c r="I47" s="19" t="s">
        <v>48</v>
      </c>
    </row>
    <row r="48" customFormat="false" ht="12.8" hidden="false" customHeight="false" outlineLevel="0" collapsed="false">
      <c r="A48" s="6" t="n">
        <v>1</v>
      </c>
      <c r="B48" s="6" t="n">
        <f aca="false">B27</f>
        <v>0</v>
      </c>
      <c r="C48" s="6" t="n">
        <f aca="false">J27</f>
        <v>0.5</v>
      </c>
      <c r="D48" s="20" t="n">
        <f aca="false">B48-D$45</f>
        <v>-413.636363636364</v>
      </c>
      <c r="E48" s="20" t="n">
        <f aca="false">C48-E$45</f>
        <v>-166.272727272727</v>
      </c>
      <c r="F48" s="20" t="n">
        <f aca="false">D48^2</f>
        <v>171095.041322314</v>
      </c>
      <c r="G48" s="20" t="n">
        <f aca="false">E48*D48</f>
        <v>68776.4462809917</v>
      </c>
      <c r="H48" s="20" t="n">
        <f aca="false">D8</f>
        <v>18</v>
      </c>
      <c r="I48" s="20" t="n">
        <f aca="false">H48*D48</f>
        <v>-7445.45454545455</v>
      </c>
    </row>
    <row r="49" customFormat="false" ht="12.8" hidden="false" customHeight="false" outlineLevel="0" collapsed="false">
      <c r="A49" s="6" t="n">
        <v>2</v>
      </c>
      <c r="B49" s="6" t="n">
        <f aca="false">B28</f>
        <v>50</v>
      </c>
      <c r="C49" s="6" t="n">
        <f aca="false">J28</f>
        <v>20.5</v>
      </c>
      <c r="D49" s="20" t="n">
        <f aca="false">B49-D$45</f>
        <v>-363.636363636364</v>
      </c>
      <c r="E49" s="20" t="n">
        <f aca="false">C49-E$45</f>
        <v>-146.272727272727</v>
      </c>
      <c r="F49" s="20" t="n">
        <f aca="false">D49^2</f>
        <v>132231.404958678</v>
      </c>
      <c r="G49" s="20" t="n">
        <f aca="false">E49*D49</f>
        <v>53190.0826446281</v>
      </c>
      <c r="H49" s="20" t="n">
        <f aca="false">D9</f>
        <v>24</v>
      </c>
      <c r="I49" s="20" t="n">
        <f aca="false">H49*D49</f>
        <v>-8727.27272727274</v>
      </c>
    </row>
    <row r="50" customFormat="false" ht="12.8" hidden="false" customHeight="false" outlineLevel="0" collapsed="false">
      <c r="A50" s="6" t="n">
        <v>3</v>
      </c>
      <c r="B50" s="6" t="n">
        <f aca="false">B29</f>
        <v>100</v>
      </c>
      <c r="C50" s="6" t="n">
        <f aca="false">J29</f>
        <v>40.5</v>
      </c>
      <c r="D50" s="20" t="n">
        <f aca="false">B50-D$45</f>
        <v>-313.636363636364</v>
      </c>
      <c r="E50" s="20" t="n">
        <f aca="false">C50-E$45</f>
        <v>-126.272727272727</v>
      </c>
      <c r="F50" s="20" t="n">
        <f aca="false">D50^2</f>
        <v>98367.7685950416</v>
      </c>
      <c r="G50" s="20" t="n">
        <f aca="false">E50*D50</f>
        <v>39603.7190082644</v>
      </c>
      <c r="H50" s="20" t="n">
        <f aca="false">D10</f>
        <v>28</v>
      </c>
      <c r="I50" s="20" t="n">
        <f aca="false">H50*D50</f>
        <v>-8781.81818181819</v>
      </c>
    </row>
    <row r="51" customFormat="false" ht="12.8" hidden="false" customHeight="false" outlineLevel="0" collapsed="false">
      <c r="A51" s="6" t="n">
        <v>4</v>
      </c>
      <c r="B51" s="6" t="n">
        <f aca="false">B30</f>
        <v>200</v>
      </c>
      <c r="C51" s="6" t="n">
        <f aca="false">J30</f>
        <v>81</v>
      </c>
      <c r="D51" s="20" t="n">
        <f aca="false">B51-D$45</f>
        <v>-213.636363636364</v>
      </c>
      <c r="E51" s="20" t="n">
        <f aca="false">C51-E$45</f>
        <v>-85.772727272727</v>
      </c>
      <c r="F51" s="20" t="n">
        <f aca="false">D51^2</f>
        <v>45640.4958677688</v>
      </c>
      <c r="G51" s="20" t="n">
        <f aca="false">E51*D51</f>
        <v>18324.173553719</v>
      </c>
      <c r="H51" s="20" t="n">
        <f aca="false">D11</f>
        <v>30</v>
      </c>
      <c r="I51" s="20" t="n">
        <f aca="false">H51*D51</f>
        <v>-6409.09090909092</v>
      </c>
    </row>
    <row r="52" customFormat="false" ht="12.8" hidden="false" customHeight="false" outlineLevel="0" collapsed="false">
      <c r="A52" s="6" t="n">
        <v>5</v>
      </c>
      <c r="B52" s="6" t="n">
        <f aca="false">B31</f>
        <v>300</v>
      </c>
      <c r="C52" s="6" t="n">
        <f aca="false">J31</f>
        <v>125.5</v>
      </c>
      <c r="D52" s="20" t="n">
        <f aca="false">B52-D$45</f>
        <v>-113.636363636364</v>
      </c>
      <c r="E52" s="20" t="n">
        <f aca="false">C52-E$45</f>
        <v>-41.272727272727</v>
      </c>
      <c r="F52" s="20" t="n">
        <f aca="false">D52^2</f>
        <v>12913.2231404959</v>
      </c>
      <c r="G52" s="20" t="n">
        <f aca="false">E52*D52</f>
        <v>4690.08264462808</v>
      </c>
      <c r="H52" s="20" t="n">
        <f aca="false">D12</f>
        <v>30</v>
      </c>
      <c r="I52" s="20" t="n">
        <f aca="false">H52*D52</f>
        <v>-3409.09090909092</v>
      </c>
    </row>
    <row r="53" customFormat="false" ht="12.8" hidden="false" customHeight="false" outlineLevel="0" collapsed="false">
      <c r="A53" s="6" t="n">
        <v>6</v>
      </c>
      <c r="B53" s="6" t="n">
        <f aca="false">B32</f>
        <v>400</v>
      </c>
      <c r="C53" s="6" t="n">
        <f aca="false">J32</f>
        <v>159.5</v>
      </c>
      <c r="D53" s="20" t="n">
        <f aca="false">B53-D$45</f>
        <v>-13.6363636363636</v>
      </c>
      <c r="E53" s="20" t="n">
        <f aca="false">C53-E$45</f>
        <v>-7.272727272727</v>
      </c>
      <c r="F53" s="20" t="n">
        <f aca="false">D53^2</f>
        <v>185.95041322314</v>
      </c>
      <c r="G53" s="20" t="n">
        <f aca="false">E53*D53</f>
        <v>99.1735537190042</v>
      </c>
      <c r="H53" s="20" t="n">
        <f aca="false">D13</f>
        <v>28</v>
      </c>
      <c r="I53" s="20" t="n">
        <f aca="false">H53*D53</f>
        <v>-381.818181818181</v>
      </c>
    </row>
    <row r="54" customFormat="false" ht="12.8" hidden="false" customHeight="false" outlineLevel="0" collapsed="false">
      <c r="A54" s="6" t="n">
        <v>7</v>
      </c>
      <c r="B54" s="6" t="n">
        <f aca="false">B33</f>
        <v>500</v>
      </c>
      <c r="C54" s="6" t="n">
        <f aca="false">J33</f>
        <v>200</v>
      </c>
      <c r="D54" s="20" t="n">
        <f aca="false">B54-D$45</f>
        <v>86.3636363636364</v>
      </c>
      <c r="E54" s="20" t="n">
        <f aca="false">C54-E$45</f>
        <v>33.227272727273</v>
      </c>
      <c r="F54" s="20" t="n">
        <f aca="false">D54^2</f>
        <v>7458.67768595042</v>
      </c>
      <c r="G54" s="20" t="n">
        <f aca="false">E54*D54</f>
        <v>2869.62809917358</v>
      </c>
      <c r="H54" s="20" t="n">
        <f aca="false">D14</f>
        <v>24</v>
      </c>
      <c r="I54" s="20" t="n">
        <f aca="false">H54*D54</f>
        <v>2072.72727272727</v>
      </c>
    </row>
    <row r="55" customFormat="false" ht="12.8" hidden="false" customHeight="false" outlineLevel="0" collapsed="false">
      <c r="A55" s="6" t="n">
        <v>8</v>
      </c>
      <c r="B55" s="6" t="n">
        <f aca="false">B34</f>
        <v>600</v>
      </c>
      <c r="C55" s="6" t="n">
        <f aca="false">J34</f>
        <v>235.5</v>
      </c>
      <c r="D55" s="20" t="n">
        <f aca="false">B55-D$45</f>
        <v>186.363636363636</v>
      </c>
      <c r="E55" s="20" t="n">
        <f aca="false">C55-E$45</f>
        <v>68.727272727273</v>
      </c>
      <c r="F55" s="20" t="n">
        <f aca="false">D55^2</f>
        <v>34731.4049586776</v>
      </c>
      <c r="G55" s="20" t="n">
        <f aca="false">E55*D55</f>
        <v>12808.2644628099</v>
      </c>
      <c r="H55" s="20" t="n">
        <f aca="false">D15</f>
        <v>18</v>
      </c>
      <c r="I55" s="20" t="n">
        <f aca="false">H55*D55</f>
        <v>3354.54545454545</v>
      </c>
    </row>
    <row r="56" customFormat="false" ht="12.8" hidden="false" customHeight="false" outlineLevel="0" collapsed="false">
      <c r="A56" s="6" t="n">
        <v>9</v>
      </c>
      <c r="B56" s="6" t="n">
        <f aca="false">B35</f>
        <v>700</v>
      </c>
      <c r="C56" s="6" t="n">
        <f aca="false">J35</f>
        <v>281</v>
      </c>
      <c r="D56" s="20" t="n">
        <f aca="false">B56-D$45</f>
        <v>286.363636363636</v>
      </c>
      <c r="E56" s="20" t="n">
        <f aca="false">C56-E$45</f>
        <v>114.227272727273</v>
      </c>
      <c r="F56" s="20" t="n">
        <f aca="false">D56^2</f>
        <v>82004.1322314047</v>
      </c>
      <c r="G56" s="20" t="n">
        <f aca="false">E56*D56</f>
        <v>32710.5371900827</v>
      </c>
      <c r="H56" s="20" t="n">
        <f aca="false">D16</f>
        <v>10</v>
      </c>
      <c r="I56" s="20" t="n">
        <f aca="false">H56*D56</f>
        <v>2863.63636363636</v>
      </c>
    </row>
    <row r="57" customFormat="false" ht="12.8" hidden="false" customHeight="false" outlineLevel="0" collapsed="false">
      <c r="A57" s="6" t="n">
        <v>10</v>
      </c>
      <c r="B57" s="6" t="n">
        <f aca="false">B36</f>
        <v>800</v>
      </c>
      <c r="C57" s="6" t="n">
        <f aca="false">J36</f>
        <v>325</v>
      </c>
      <c r="D57" s="20" t="n">
        <f aca="false">B57-D$45</f>
        <v>386.363636363636</v>
      </c>
      <c r="E57" s="20" t="n">
        <f aca="false">C57-E$45</f>
        <v>158.227272727273</v>
      </c>
      <c r="F57" s="20" t="n">
        <f aca="false">D57^2</f>
        <v>149276.859504132</v>
      </c>
      <c r="G57" s="20" t="n">
        <f aca="false">E57*D57</f>
        <v>61133.26446281</v>
      </c>
      <c r="H57" s="20" t="n">
        <f aca="false">D17</f>
        <v>5.5</v>
      </c>
      <c r="I57" s="20" t="n">
        <f aca="false">H57*D57</f>
        <v>2125</v>
      </c>
    </row>
    <row r="58" customFormat="false" ht="12.8" hidden="false" customHeight="false" outlineLevel="0" collapsed="false">
      <c r="A58" s="6" t="n">
        <v>11</v>
      </c>
      <c r="B58" s="6" t="n">
        <f aca="false">B37</f>
        <v>900</v>
      </c>
      <c r="C58" s="6" t="n">
        <f aca="false">J37</f>
        <v>365.5</v>
      </c>
      <c r="D58" s="20" t="n">
        <f aca="false">B58-D$45</f>
        <v>486.363636363636</v>
      </c>
      <c r="E58" s="20" t="n">
        <f aca="false">C58-E$45</f>
        <v>198.727272727273</v>
      </c>
      <c r="F58" s="20" t="n">
        <f aca="false">D58^2</f>
        <v>236549.586776859</v>
      </c>
      <c r="G58" s="20" t="n">
        <f aca="false">E58*D58</f>
        <v>96653.7190082645</v>
      </c>
      <c r="H58" s="20" t="n">
        <f aca="false">D18</f>
        <v>0</v>
      </c>
      <c r="I58" s="20" t="n">
        <f aca="false">H58*D58</f>
        <v>0</v>
      </c>
    </row>
    <row r="59" customFormat="false" ht="12.8" hidden="false" customHeight="false" outlineLevel="0" collapsed="false">
      <c r="A59" s="4" t="s">
        <v>49</v>
      </c>
      <c r="F59" s="21" t="n">
        <f aca="false">SUM(F48:F58)</f>
        <v>970454.545454546</v>
      </c>
      <c r="G59" s="21" t="n">
        <f aca="false">SUM(G48:G58)</f>
        <v>390859.090909091</v>
      </c>
      <c r="H59" s="6"/>
      <c r="I59" s="22" t="n">
        <f aca="false">SUM(I48:I58)</f>
        <v>-24738.6363636364</v>
      </c>
      <c r="J59" s="21" t="n">
        <f aca="false">I59^2</f>
        <v>612000129.132234</v>
      </c>
    </row>
    <row r="60" customFormat="false" ht="12.8" hidden="false" customHeight="false" outlineLevel="0" collapsed="false">
      <c r="F60" s="4"/>
    </row>
    <row r="66" customFormat="false" ht="12.8" hidden="false" customHeight="false" outlineLevel="0" collapsed="false">
      <c r="D66" s="4" t="s">
        <v>50</v>
      </c>
    </row>
    <row r="67" customFormat="false" ht="17.35" hidden="false" customHeight="true" outlineLevel="0" collapsed="false">
      <c r="A67" s="23" t="s">
        <v>51</v>
      </c>
      <c r="B67" s="23"/>
      <c r="C67" s="24" t="n">
        <f aca="false">G59/F59</f>
        <v>0.402758782201405</v>
      </c>
      <c r="D67" s="4"/>
    </row>
    <row r="68" customFormat="false" ht="17.35" hidden="false" customHeight="true" outlineLevel="0" collapsed="false">
      <c r="A68" s="23" t="s">
        <v>52</v>
      </c>
      <c r="B68" s="23"/>
      <c r="C68" s="25" t="n">
        <f aca="false">(E45-D45*C67)</f>
        <v>0.17704918032743</v>
      </c>
      <c r="D68" s="26" t="n">
        <f aca="false">C68</f>
        <v>0.17704918032743</v>
      </c>
    </row>
    <row r="69" customFormat="false" ht="17.35" hidden="false" customHeight="false" outlineLevel="0" collapsed="false">
      <c r="A69" s="27" t="s">
        <v>53</v>
      </c>
      <c r="B69" s="27"/>
      <c r="C69" s="24" t="n">
        <f aca="false">PEARSON(C48:C58,B73:B83)^2</f>
        <v>0.999477789412709</v>
      </c>
    </row>
    <row r="71" customFormat="false" ht="26" hidden="false" customHeight="true" outlineLevel="0" collapsed="false">
      <c r="B71" s="28" t="s">
        <v>54</v>
      </c>
    </row>
    <row r="72" customFormat="false" ht="12.8" hidden="false" customHeight="false" outlineLevel="0" collapsed="false">
      <c r="A72" s="14" t="s">
        <v>4</v>
      </c>
      <c r="B72" s="6" t="s">
        <v>55</v>
      </c>
      <c r="C72" s="14" t="s">
        <v>56</v>
      </c>
      <c r="D72" s="14" t="s">
        <v>57</v>
      </c>
    </row>
    <row r="73" customFormat="false" ht="12.8" hidden="false" customHeight="false" outlineLevel="0" collapsed="false">
      <c r="A73" s="6" t="n">
        <v>1</v>
      </c>
      <c r="B73" s="20" t="n">
        <f aca="false">B27*C$67+D$68</f>
        <v>0.17704918032743</v>
      </c>
      <c r="C73" s="20" t="n">
        <f aca="false">(J27-B73)^2</f>
        <v>0.104297231927185</v>
      </c>
      <c r="D73" s="20" t="n">
        <f aca="false">B27^2</f>
        <v>0</v>
      </c>
    </row>
    <row r="74" customFormat="false" ht="12.8" hidden="false" customHeight="false" outlineLevel="0" collapsed="false">
      <c r="A74" s="6" t="n">
        <v>2</v>
      </c>
      <c r="B74" s="20" t="n">
        <f aca="false">B28*C$67+D$68</f>
        <v>20.3149882903977</v>
      </c>
      <c r="C74" s="20" t="n">
        <f aca="false">(J28-B74)^2</f>
        <v>0.0342293326899723</v>
      </c>
      <c r="D74" s="20" t="n">
        <f aca="false">B28^2</f>
        <v>2500</v>
      </c>
    </row>
    <row r="75" customFormat="false" ht="12.8" hidden="false" customHeight="false" outlineLevel="0" collapsed="false">
      <c r="A75" s="6" t="n">
        <v>3</v>
      </c>
      <c r="B75" s="20" t="n">
        <f aca="false">B29*C$67+D$68</f>
        <v>40.4529274004679</v>
      </c>
      <c r="C75" s="20" t="n">
        <f aca="false">(J29-B75)^2</f>
        <v>0.00221582962670616</v>
      </c>
      <c r="D75" s="20" t="n">
        <f aca="false">B29^2</f>
        <v>10000</v>
      </c>
    </row>
    <row r="76" customFormat="false" ht="12.8" hidden="false" customHeight="false" outlineLevel="0" collapsed="false">
      <c r="A76" s="6" t="n">
        <v>4</v>
      </c>
      <c r="B76" s="20" t="n">
        <f aca="false">B30*C$67+D$68</f>
        <v>80.7288056206084</v>
      </c>
      <c r="C76" s="20" t="n">
        <f aca="false">(J30-B76)^2</f>
        <v>0.0735463914135731</v>
      </c>
      <c r="D76" s="20" t="n">
        <f aca="false">B30^2</f>
        <v>40000</v>
      </c>
    </row>
    <row r="77" customFormat="false" ht="12.8" hidden="false" customHeight="false" outlineLevel="0" collapsed="false">
      <c r="A77" s="6" t="n">
        <v>5</v>
      </c>
      <c r="B77" s="20" t="n">
        <f aca="false">B31*C$67+D$68</f>
        <v>121.004683840749</v>
      </c>
      <c r="C77" s="20" t="n">
        <f aca="false">(J31-B77)^2</f>
        <v>20.2078673716237</v>
      </c>
      <c r="D77" s="20" t="n">
        <f aca="false">B31^2</f>
        <v>90000</v>
      </c>
    </row>
    <row r="78" customFormat="false" ht="12.8" hidden="false" customHeight="false" outlineLevel="0" collapsed="false">
      <c r="A78" s="6" t="n">
        <v>6</v>
      </c>
      <c r="B78" s="20" t="n">
        <f aca="false">B32*C$67+D$68</f>
        <v>161.280562060889</v>
      </c>
      <c r="C78" s="20" t="n">
        <f aca="false">(J32-B78)^2</f>
        <v>3.17040125267889</v>
      </c>
      <c r="D78" s="20" t="n">
        <f aca="false">B32^2</f>
        <v>160000</v>
      </c>
    </row>
    <row r="79" customFormat="false" ht="12.8" hidden="false" customHeight="false" outlineLevel="0" collapsed="false">
      <c r="A79" s="6" t="n">
        <v>7</v>
      </c>
      <c r="B79" s="20" t="n">
        <f aca="false">B33*C$67+D$68</f>
        <v>201.55644028103</v>
      </c>
      <c r="C79" s="20" t="n">
        <f aca="false">(J33-B79)^2</f>
        <v>2.42250634841259</v>
      </c>
      <c r="D79" s="20" t="n">
        <f aca="false">B33^2</f>
        <v>250000</v>
      </c>
    </row>
    <row r="80" customFormat="false" ht="12.8" hidden="false" customHeight="false" outlineLevel="0" collapsed="false">
      <c r="A80" s="6" t="n">
        <v>8</v>
      </c>
      <c r="B80" s="20" t="n">
        <f aca="false">B34*C$67+D$68</f>
        <v>241.83231850117</v>
      </c>
      <c r="C80" s="20" t="n">
        <f aca="false">(J34-B80)^2</f>
        <v>40.0982576002656</v>
      </c>
      <c r="D80" s="20" t="n">
        <f aca="false">B34^2</f>
        <v>360000</v>
      </c>
    </row>
    <row r="81" customFormat="false" ht="12.8" hidden="false" customHeight="false" outlineLevel="0" collapsed="false">
      <c r="A81" s="6" t="n">
        <v>9</v>
      </c>
      <c r="B81" s="20" t="n">
        <f aca="false">B35*C$67+D$68</f>
        <v>282.108196721311</v>
      </c>
      <c r="C81" s="20" t="n">
        <f aca="false">(J35-B81)^2</f>
        <v>1.22809997312446</v>
      </c>
      <c r="D81" s="20" t="n">
        <f aca="false">B35^2</f>
        <v>490000</v>
      </c>
    </row>
    <row r="82" customFormat="false" ht="12.8" hidden="false" customHeight="false" outlineLevel="0" collapsed="false">
      <c r="A82" s="6" t="n">
        <v>10</v>
      </c>
      <c r="B82" s="20" t="n">
        <f aca="false">B36*C$67+D$68</f>
        <v>322.384074941451</v>
      </c>
      <c r="C82" s="20" t="n">
        <f aca="false">(J36-B82)^2</f>
        <v>6.84306391194196</v>
      </c>
      <c r="D82" s="20" t="n">
        <f aca="false">B36^2</f>
        <v>640000</v>
      </c>
    </row>
    <row r="83" customFormat="false" ht="12.8" hidden="false" customHeight="false" outlineLevel="0" collapsed="false">
      <c r="A83" s="6" t="n">
        <v>11</v>
      </c>
      <c r="B83" s="20" t="n">
        <f aca="false">B37*C$67+D$68</f>
        <v>362.659953161592</v>
      </c>
      <c r="C83" s="20" t="n">
        <f aca="false">(J37-B83)^2</f>
        <v>8.06586604435128</v>
      </c>
      <c r="D83" s="20" t="n">
        <f aca="false">B37^2</f>
        <v>810000</v>
      </c>
    </row>
    <row r="84" customFormat="false" ht="12.8" hidden="false" customHeight="false" outlineLevel="0" collapsed="false">
      <c r="A84" s="13" t="s">
        <v>49</v>
      </c>
      <c r="B84" s="12"/>
      <c r="C84" s="21" t="n">
        <f aca="false">SUM(C73:C83)</f>
        <v>82.2503512880559</v>
      </c>
      <c r="D84" s="21" t="n">
        <f aca="false">SUM(D73:D79)</f>
        <v>552500</v>
      </c>
    </row>
    <row r="86" customFormat="false" ht="12.8" hidden="false" customHeight="false" outlineLevel="0" collapsed="false">
      <c r="A86" s="0" t="s">
        <v>58</v>
      </c>
      <c r="B86" s="21" t="n">
        <f aca="false">C84/(B21-2)</f>
        <v>9.1389279208951</v>
      </c>
      <c r="C86" s="21" t="n">
        <f aca="false">C84/(B21-1)</f>
        <v>8.22503512880559</v>
      </c>
    </row>
    <row r="87" customFormat="false" ht="17.35" hidden="false" customHeight="false" outlineLevel="0" collapsed="false">
      <c r="B87" s="29" t="n">
        <f aca="false">B86</f>
        <v>9.1389279208951</v>
      </c>
      <c r="C87" s="30" t="s">
        <v>59</v>
      </c>
      <c r="D87" s="4"/>
    </row>
    <row r="88" customFormat="false" ht="12.8" hidden="false" customHeight="false" outlineLevel="0" collapsed="false">
      <c r="A88" s="0" t="s">
        <v>60</v>
      </c>
      <c r="B88" s="31" t="n">
        <f aca="false">B87^(1/2)</f>
        <v>3.02306598024176</v>
      </c>
    </row>
    <row r="89" customFormat="false" ht="12.8" hidden="false" customHeight="false" outlineLevel="0" collapsed="false">
      <c r="A89" s="0" t="s">
        <v>61</v>
      </c>
      <c r="B89" s="32" t="n">
        <f aca="false">B87/F59</f>
        <v>9.41716226040712E-006</v>
      </c>
    </row>
    <row r="90" customFormat="false" ht="12.8" hidden="false" customHeight="false" outlineLevel="0" collapsed="false">
      <c r="A90" s="0" t="s">
        <v>62</v>
      </c>
      <c r="B90" s="33" t="n">
        <f aca="false">B89^(1/2)</f>
        <v>0.00306873952306271</v>
      </c>
    </row>
    <row r="91" customFormat="false" ht="12.8" hidden="false" customHeight="false" outlineLevel="0" collapsed="false">
      <c r="A91" s="0" t="s">
        <v>63</v>
      </c>
      <c r="B91" s="34" t="n">
        <f aca="false">(B89/B21)*D84</f>
        <v>0.472998377170449</v>
      </c>
    </row>
    <row r="92" customFormat="false" ht="17.35" hidden="false" customHeight="false" outlineLevel="0" collapsed="false">
      <c r="A92" s="0" t="s">
        <v>64</v>
      </c>
      <c r="B92" s="35" t="n">
        <f aca="false">B91^(1/2)</f>
        <v>0.687748774750234</v>
      </c>
      <c r="C92" s="30" t="s">
        <v>65</v>
      </c>
    </row>
    <row r="93" customFormat="false" ht="68" hidden="false" customHeight="true" outlineLevel="0" collapsed="false">
      <c r="A93" s="28" t="s">
        <v>66</v>
      </c>
    </row>
    <row r="94" customFormat="false" ht="12.8" hidden="false" customHeight="false" outlineLevel="0" collapsed="false">
      <c r="A94" s="36" t="s">
        <v>67</v>
      </c>
      <c r="B94" s="37" t="n">
        <f aca="false">3.3*B92/C67</f>
        <v>5.63506261557034</v>
      </c>
    </row>
    <row r="95" customFormat="false" ht="35.05" hidden="false" customHeight="false" outlineLevel="0" collapsed="false">
      <c r="A95" s="36" t="s">
        <v>68</v>
      </c>
      <c r="B95" s="37" t="n">
        <f aca="false">10*B92/C67</f>
        <v>17.0759473199101</v>
      </c>
    </row>
    <row r="98" customFormat="false" ht="17.35" hidden="false" customHeight="false" outlineLevel="0" collapsed="false">
      <c r="A98" s="30" t="s">
        <v>69</v>
      </c>
    </row>
    <row r="100" customFormat="false" ht="15" hidden="false" customHeight="false" outlineLevel="0" collapsed="false">
      <c r="L100" s="38" t="n">
        <f aca="false">(SUM(D8:D18)/B21)^2</f>
        <v>383.803719008264</v>
      </c>
      <c r="N100" s="39" t="n">
        <f aca="false">(B4*E45)^2</f>
        <v>69.5328564049587</v>
      </c>
    </row>
    <row r="113" customFormat="false" ht="44" hidden="false" customHeight="true" outlineLevel="0" collapsed="false">
      <c r="A113" s="12" t="s">
        <v>70</v>
      </c>
      <c r="B113" s="0" t="s">
        <v>71</v>
      </c>
      <c r="C113" s="0" t="s">
        <v>72</v>
      </c>
      <c r="D113" s="0" t="s">
        <v>23</v>
      </c>
      <c r="E113" s="0" t="s">
        <v>24</v>
      </c>
      <c r="F113" s="0" t="s">
        <v>25</v>
      </c>
      <c r="G113" s="0" t="s">
        <v>26</v>
      </c>
      <c r="H113" s="0" t="s">
        <v>27</v>
      </c>
      <c r="I113" s="0" t="s">
        <v>28</v>
      </c>
      <c r="J113" s="0" t="s">
        <v>29</v>
      </c>
      <c r="K113" s="14" t="s">
        <v>73</v>
      </c>
      <c r="L113" s="14" t="s">
        <v>74</v>
      </c>
      <c r="U113" s="28" t="s">
        <v>75</v>
      </c>
      <c r="V113" s="15" t="s">
        <v>76</v>
      </c>
      <c r="W113" s="15" t="s">
        <v>77</v>
      </c>
    </row>
    <row r="114" customFormat="false" ht="17.35" hidden="false" customHeight="false" outlineLevel="0" collapsed="false">
      <c r="A114" s="40" t="s">
        <v>78</v>
      </c>
      <c r="B114" s="20" t="n">
        <f aca="false">(C114-D$68)/C$67</f>
        <v>0.80184674784093</v>
      </c>
      <c r="C114" s="20" t="n">
        <f aca="false">SUM(D114:J114)/B$22</f>
        <v>0.5</v>
      </c>
      <c r="D114" s="9" t="n">
        <v>0</v>
      </c>
      <c r="E114" s="9" t="n">
        <v>1</v>
      </c>
      <c r="F114" s="41" t="n">
        <v>0</v>
      </c>
      <c r="G114" s="41" t="n">
        <v>0</v>
      </c>
      <c r="H114" s="41" t="n">
        <v>0</v>
      </c>
      <c r="I114" s="41" t="n">
        <v>0</v>
      </c>
      <c r="J114" s="41" t="n">
        <v>0</v>
      </c>
      <c r="K114" s="20" t="n">
        <f aca="false">B114-D$45</f>
        <v>-412.834516888523</v>
      </c>
      <c r="L114" s="20" t="n">
        <f aca="false">K114^2</f>
        <v>170432.33833458</v>
      </c>
      <c r="M114" s="20" t="n">
        <f aca="false">(1/B$21+L114/F$59)*N$100</f>
        <v>18.5326086132653</v>
      </c>
      <c r="O114" s="20" t="n">
        <f aca="false">(C$67^2)*((L114*J$59/(F$59^2))+L$100)</f>
        <v>80.2242400315996</v>
      </c>
      <c r="S114" s="20" t="n">
        <f aca="false">(M114+O114)^(1/2)</f>
        <v>9.9376480439219</v>
      </c>
      <c r="U114" s="42" t="n">
        <f aca="false">AVERAGE(S114:S124)</f>
        <v>9.12638292760434</v>
      </c>
      <c r="V114" s="43" t="n">
        <f aca="false">U114*2</f>
        <v>18.2527658552087</v>
      </c>
      <c r="W114" s="43" t="n">
        <f aca="false">U114*3</f>
        <v>27.379148782813</v>
      </c>
    </row>
    <row r="115" customFormat="false" ht="17.35" hidden="false" customHeight="false" outlineLevel="0" collapsed="false">
      <c r="A115" s="40" t="s">
        <v>78</v>
      </c>
      <c r="B115" s="20" t="n">
        <f aca="false">(C115-D$68)/C$67</f>
        <v>50.4593610810696</v>
      </c>
      <c r="C115" s="20" t="n">
        <f aca="false">SUM(D115:J115)/B$22</f>
        <v>20.5</v>
      </c>
      <c r="D115" s="9" t="n">
        <v>20</v>
      </c>
      <c r="E115" s="9" t="n">
        <v>21</v>
      </c>
      <c r="F115" s="41" t="n">
        <v>0</v>
      </c>
      <c r="G115" s="41" t="n">
        <v>0</v>
      </c>
      <c r="H115" s="41" t="n">
        <v>0</v>
      </c>
      <c r="I115" s="41" t="n">
        <v>0</v>
      </c>
      <c r="J115" s="41" t="n">
        <v>0</v>
      </c>
      <c r="K115" s="20" t="n">
        <f aca="false">B115-D$45</f>
        <v>-363.177002555294</v>
      </c>
      <c r="L115" s="20" t="n">
        <f aca="false">K115^2</f>
        <v>131897.535185048</v>
      </c>
      <c r="M115" s="20" t="n">
        <f aca="false">(1/B$21+L115/F$59)*N$100</f>
        <v>15.7715983768356</v>
      </c>
      <c r="O115" s="20" t="n">
        <f aca="false">(C$67^2)*((L115*J$59/(F$59^2))+L$100)</f>
        <v>76.1621990602087</v>
      </c>
      <c r="S115" s="20" t="n">
        <f aca="false">(M115+O115)^(1/2)</f>
        <v>9.58821137840861</v>
      </c>
      <c r="V115" s="44"/>
    </row>
    <row r="116" customFormat="false" ht="17.35" hidden="false" customHeight="false" outlineLevel="0" collapsed="false">
      <c r="A116" s="40" t="s">
        <v>78</v>
      </c>
      <c r="B116" s="20" t="n">
        <f aca="false">(C116-D$68)/C$67</f>
        <v>100.116875414298</v>
      </c>
      <c r="C116" s="20" t="n">
        <f aca="false">SUM(D116:J116)/B$22</f>
        <v>40.5</v>
      </c>
      <c r="D116" s="9" t="n">
        <v>40</v>
      </c>
      <c r="E116" s="9" t="n">
        <v>41</v>
      </c>
      <c r="F116" s="41" t="n">
        <v>0</v>
      </c>
      <c r="G116" s="41" t="n">
        <v>0</v>
      </c>
      <c r="H116" s="41" t="n">
        <v>0</v>
      </c>
      <c r="I116" s="41" t="n">
        <v>0</v>
      </c>
      <c r="J116" s="41" t="n">
        <v>0</v>
      </c>
      <c r="K116" s="20" t="n">
        <f aca="false">B116-D$45</f>
        <v>-313.519488222066</v>
      </c>
      <c r="L116" s="20" t="n">
        <f aca="false">K116^2</f>
        <v>98294.469495026</v>
      </c>
      <c r="M116" s="20" t="n">
        <f aca="false">(1/B$21+L116/F$59)*N$100</f>
        <v>13.3639460531543</v>
      </c>
      <c r="O116" s="20" t="n">
        <f aca="false">(C$67^2)*((L116*J$59/(F$59^2))+L$100)</f>
        <v>72.6200237163373</v>
      </c>
      <c r="S116" s="20" t="n">
        <f aca="false">(M116+O116)^(1/2)</f>
        <v>9.27275416311096</v>
      </c>
      <c r="V116" s="44"/>
    </row>
    <row r="117" customFormat="false" ht="17.35" hidden="false" customHeight="false" outlineLevel="0" collapsed="false">
      <c r="A117" s="40" t="s">
        <v>78</v>
      </c>
      <c r="B117" s="20" t="n">
        <f aca="false">(C117-D$68)/C$67</f>
        <v>200.673341939086</v>
      </c>
      <c r="C117" s="20" t="n">
        <f aca="false">SUM(D117:J117)/B$22</f>
        <v>81</v>
      </c>
      <c r="D117" s="9" t="n">
        <v>80</v>
      </c>
      <c r="E117" s="9" t="n">
        <v>82</v>
      </c>
      <c r="F117" s="41" t="n">
        <v>0</v>
      </c>
      <c r="G117" s="41" t="n">
        <v>0</v>
      </c>
      <c r="H117" s="41" t="n">
        <v>0</v>
      </c>
      <c r="I117" s="41" t="n">
        <v>0</v>
      </c>
      <c r="J117" s="41" t="n">
        <v>0</v>
      </c>
      <c r="K117" s="20" t="n">
        <f aca="false">B117-D$45</f>
        <v>-212.963021697278</v>
      </c>
      <c r="L117" s="20" t="n">
        <f aca="false">K117^2</f>
        <v>45353.2486104352</v>
      </c>
      <c r="M117" s="20" t="n">
        <f aca="false">(1/B$21+L117/F$59)*N$100</f>
        <v>9.57071912983943</v>
      </c>
      <c r="O117" s="20" t="n">
        <f aca="false">(C$67^2)*((L117*J$59/(F$59^2))+L$100)</f>
        <v>67.0393695872847</v>
      </c>
      <c r="S117" s="20" t="n">
        <f aca="false">(M117+O117)^(1/2)</f>
        <v>8.7527189328302</v>
      </c>
      <c r="V117" s="44"/>
    </row>
    <row r="118" customFormat="false" ht="17.35" hidden="false" customHeight="false" outlineLevel="0" collapsed="false">
      <c r="A118" s="40" t="s">
        <v>78</v>
      </c>
      <c r="B118" s="20" t="n">
        <f aca="false">(C118-D$68)/C$67</f>
        <v>311.16131133052</v>
      </c>
      <c r="C118" s="20" t="n">
        <f aca="false">SUM(D118:J118)/B$22</f>
        <v>125.5</v>
      </c>
      <c r="D118" s="9" t="n">
        <v>125</v>
      </c>
      <c r="E118" s="9" t="n">
        <v>126</v>
      </c>
      <c r="F118" s="41" t="n">
        <v>0</v>
      </c>
      <c r="G118" s="41" t="n">
        <v>0</v>
      </c>
      <c r="H118" s="41" t="n">
        <v>0</v>
      </c>
      <c r="I118" s="41" t="n">
        <v>0</v>
      </c>
      <c r="J118" s="41" t="n">
        <v>0</v>
      </c>
      <c r="K118" s="20" t="n">
        <f aca="false">B118-D$45</f>
        <v>-102.475052305844</v>
      </c>
      <c r="L118" s="20" t="n">
        <f aca="false">K118^2</f>
        <v>10501.1363450854</v>
      </c>
      <c r="M118" s="20" t="n">
        <f aca="false">(1/B$21+L118/F$59)*N$100</f>
        <v>7.07357289160836</v>
      </c>
      <c r="O118" s="20" t="n">
        <f aca="false">(C$67^2)*((L118*J$59/(F$59^2))+L$100)</f>
        <v>63.3655294118981</v>
      </c>
      <c r="S118" s="20" t="n">
        <f aca="false">(M118+O118)^(1/2)</f>
        <v>8.39280062336205</v>
      </c>
      <c r="V118" s="44"/>
    </row>
    <row r="119" customFormat="false" ht="17.35" hidden="false" customHeight="false" outlineLevel="0" collapsed="false">
      <c r="A119" s="40" t="s">
        <v>78</v>
      </c>
      <c r="B119" s="20" t="n">
        <f aca="false">(C119-D$68)/C$67</f>
        <v>395.579085697009</v>
      </c>
      <c r="C119" s="20" t="n">
        <f aca="false">SUM(D119:J119)/B$22</f>
        <v>159.5</v>
      </c>
      <c r="D119" s="9" t="n">
        <v>160</v>
      </c>
      <c r="E119" s="9" t="n">
        <v>159</v>
      </c>
      <c r="F119" s="41" t="n">
        <v>0</v>
      </c>
      <c r="G119" s="41" t="n">
        <v>0</v>
      </c>
      <c r="H119" s="41" t="n">
        <v>0</v>
      </c>
      <c r="I119" s="41" t="n">
        <v>0</v>
      </c>
      <c r="J119" s="41" t="n">
        <v>0</v>
      </c>
      <c r="K119" s="20" t="n">
        <f aca="false">B119-D$45</f>
        <v>-18.0572779393551</v>
      </c>
      <c r="L119" s="20" t="n">
        <f aca="false">K119^2</f>
        <v>326.065286579119</v>
      </c>
      <c r="M119" s="20" t="n">
        <f aca="false">(1/B$21+L119/F$59)*N$100</f>
        <v>6.34453127071515</v>
      </c>
      <c r="O119" s="20" t="n">
        <f aca="false">(C$67^2)*((L119*J$59/(F$59^2))+L$100)</f>
        <v>62.2929521013022</v>
      </c>
      <c r="S119" s="20" t="n">
        <f aca="false">(M119+O119)^(1/2)</f>
        <v>8.28477418956108</v>
      </c>
      <c r="V119" s="44"/>
    </row>
    <row r="120" customFormat="false" ht="17.35" hidden="false" customHeight="false" outlineLevel="0" collapsed="false">
      <c r="A120" s="40" t="s">
        <v>78</v>
      </c>
      <c r="B120" s="20" t="n">
        <f aca="false">(C120-D$68)/C$67</f>
        <v>496.135552221797</v>
      </c>
      <c r="C120" s="20" t="n">
        <f aca="false">SUM(D120:J120)/B$22</f>
        <v>200</v>
      </c>
      <c r="D120" s="9" t="n">
        <v>200</v>
      </c>
      <c r="E120" s="9" t="n">
        <v>200</v>
      </c>
      <c r="F120" s="41" t="n">
        <v>0</v>
      </c>
      <c r="G120" s="41" t="n">
        <v>0</v>
      </c>
      <c r="H120" s="41" t="n">
        <v>0</v>
      </c>
      <c r="I120" s="41" t="n">
        <v>0</v>
      </c>
      <c r="J120" s="41" t="n">
        <v>0</v>
      </c>
      <c r="K120" s="20" t="n">
        <f aca="false">B120-D$45</f>
        <v>82.499188585433</v>
      </c>
      <c r="L120" s="20" t="n">
        <f aca="false">K120^2</f>
        <v>6806.11611725484</v>
      </c>
      <c r="M120" s="20" t="n">
        <f aca="false">(1/B$21+L120/F$59)*N$100</f>
        <v>6.80882549862787</v>
      </c>
      <c r="O120" s="20" t="n">
        <f aca="false">(C$67^2)*((L120*J$59/(F$59^2))+L$100)</f>
        <v>62.9760289518251</v>
      </c>
      <c r="S120" s="20" t="n">
        <f aca="false">(M120+O120)^(1/2)</f>
        <v>8.35373296499553</v>
      </c>
      <c r="V120" s="44"/>
    </row>
    <row r="121" customFormat="false" ht="17.35" hidden="false" customHeight="false" outlineLevel="0" collapsed="false">
      <c r="A121" s="40" t="s">
        <v>78</v>
      </c>
      <c r="B121" s="20" t="n">
        <f aca="false">(C121-D$68)/C$67</f>
        <v>335.990068497134</v>
      </c>
      <c r="C121" s="20" t="n">
        <f aca="false">SUM(D121:J121)/B$22</f>
        <v>135.5</v>
      </c>
      <c r="D121" s="9" t="n">
        <v>135</v>
      </c>
      <c r="E121" s="9" t="n">
        <v>136</v>
      </c>
      <c r="F121" s="41" t="n">
        <v>0</v>
      </c>
      <c r="G121" s="41" t="n">
        <v>0</v>
      </c>
      <c r="H121" s="41" t="n">
        <v>0</v>
      </c>
      <c r="I121" s="41" t="n">
        <v>0</v>
      </c>
      <c r="J121" s="41" t="n">
        <v>0</v>
      </c>
      <c r="K121" s="20" t="n">
        <f aca="false">B121-D$45</f>
        <v>-77.6462951392295</v>
      </c>
      <c r="L121" s="20" t="n">
        <f aca="false">K121^2</f>
        <v>6028.94714884833</v>
      </c>
      <c r="M121" s="20" t="n">
        <f aca="false">(1/B$21+L121/F$59)*N$100</f>
        <v>6.75314151163877</v>
      </c>
      <c r="O121" s="20" t="n">
        <f aca="false">(C$67^2)*((L121*J$59/(F$59^2))+L$100)</f>
        <v>62.8941058087611</v>
      </c>
      <c r="S121" s="20" t="n">
        <f aca="false">(M121+O121)^(1/2)</f>
        <v>8.34549263497368</v>
      </c>
      <c r="V121" s="44"/>
    </row>
    <row r="122" customFormat="false" ht="17.35" hidden="false" customHeight="false" outlineLevel="0" collapsed="false">
      <c r="A122" s="40" t="s">
        <v>78</v>
      </c>
      <c r="B122" s="20" t="n">
        <f aca="false">(C122-D$68)/C$67</f>
        <v>697.248485271373</v>
      </c>
      <c r="C122" s="20" t="n">
        <f aca="false">SUM(D122:J122)/B$22</f>
        <v>281</v>
      </c>
      <c r="D122" s="9" t="n">
        <v>280</v>
      </c>
      <c r="E122" s="9" t="n">
        <v>282</v>
      </c>
      <c r="F122" s="41" t="n">
        <v>0</v>
      </c>
      <c r="G122" s="41" t="n">
        <v>0</v>
      </c>
      <c r="H122" s="41" t="n">
        <v>0</v>
      </c>
      <c r="I122" s="41" t="n">
        <v>0</v>
      </c>
      <c r="J122" s="41" t="n">
        <v>0</v>
      </c>
      <c r="K122" s="20" t="n">
        <f aca="false">B122-D$45</f>
        <v>283.612121635009</v>
      </c>
      <c r="L122" s="20" t="n">
        <f aca="false">K122^2</f>
        <v>80435.8355383112</v>
      </c>
      <c r="M122" s="20" t="n">
        <f aca="false">(1/B$21+L122/F$59)*N$100</f>
        <v>12.0843788273453</v>
      </c>
      <c r="O122" s="20" t="n">
        <f aca="false">(C$67^2)*((L122*J$59/(F$59^2))+L$100)</f>
        <v>70.7375046194121</v>
      </c>
      <c r="S122" s="20" t="n">
        <f aca="false">(M122+O122)^(1/2)</f>
        <v>9.10065291321218</v>
      </c>
      <c r="V122" s="44"/>
    </row>
    <row r="123" customFormat="false" ht="17.35" hidden="false" customHeight="false" outlineLevel="0" collapsed="false">
      <c r="A123" s="40" t="s">
        <v>78</v>
      </c>
      <c r="B123" s="20" t="n">
        <f aca="false">(C123-D$68)/C$67</f>
        <v>806.495016804476</v>
      </c>
      <c r="C123" s="20" t="n">
        <f aca="false">SUM(D123:J123)/B$22</f>
        <v>325</v>
      </c>
      <c r="D123" s="9" t="n">
        <v>324</v>
      </c>
      <c r="E123" s="9" t="n">
        <v>326</v>
      </c>
      <c r="F123" s="41" t="n">
        <v>0</v>
      </c>
      <c r="G123" s="41" t="n">
        <v>0</v>
      </c>
      <c r="H123" s="41" t="n">
        <v>0</v>
      </c>
      <c r="I123" s="41" t="n">
        <v>0</v>
      </c>
      <c r="J123" s="41" t="n">
        <v>0</v>
      </c>
      <c r="K123" s="20" t="n">
        <f aca="false">B123-D$45</f>
        <v>392.858653168112</v>
      </c>
      <c r="L123" s="20" t="n">
        <f aca="false">K123^2</f>
        <v>154337.921369063</v>
      </c>
      <c r="M123" s="20" t="n">
        <f aca="false">(1/B$21+L123/F$59)*N$100</f>
        <v>17.3794471498805</v>
      </c>
      <c r="O123" s="20" t="n">
        <f aca="false">(C$67^2)*((L123*J$59/(F$59^2))+L$100)</f>
        <v>78.5276910477916</v>
      </c>
      <c r="S123" s="20" t="n">
        <f aca="false">(M123+O123)^(1/2)</f>
        <v>9.79321899059099</v>
      </c>
      <c r="V123" s="44"/>
    </row>
    <row r="124" customFormat="false" ht="17.35" hidden="false" customHeight="false" outlineLevel="0" collapsed="false">
      <c r="A124" s="40" t="s">
        <v>78</v>
      </c>
      <c r="B124" s="20" t="n">
        <f aca="false">(C124-D$68)/C$67</f>
        <v>907.051483329264</v>
      </c>
      <c r="C124" s="20" t="n">
        <f aca="false">SUM(D124:J124)/B$22</f>
        <v>365.5</v>
      </c>
      <c r="D124" s="9" t="n">
        <v>365</v>
      </c>
      <c r="E124" s="9" t="n">
        <v>366</v>
      </c>
      <c r="F124" s="41" t="n">
        <v>0</v>
      </c>
      <c r="G124" s="41" t="n">
        <v>0</v>
      </c>
      <c r="H124" s="41" t="n">
        <v>0</v>
      </c>
      <c r="I124" s="41" t="n">
        <v>0</v>
      </c>
      <c r="J124" s="41" t="n">
        <v>0</v>
      </c>
      <c r="K124" s="20" t="n">
        <f aca="false">B124-D$45</f>
        <v>493.4151196929</v>
      </c>
      <c r="L124" s="20" t="n">
        <f aca="false">K124^2</f>
        <v>243458.480341559</v>
      </c>
      <c r="M124" s="20" t="n">
        <f aca="false">(1/B$21+L124/F$59)*N$100</f>
        <v>23.7649157519794</v>
      </c>
      <c r="O124" s="20" t="n">
        <f aca="false">(C$67^2)*((L124*J$59/(F$59^2))+L$100)</f>
        <v>87.922091235455</v>
      </c>
      <c r="S124" s="20" t="n">
        <f aca="false">(M124+O124)^(1/2)</f>
        <v>10.5682073686806</v>
      </c>
      <c r="V124" s="44"/>
    </row>
  </sheetData>
  <mergeCells count="5">
    <mergeCell ref="C24:J24"/>
    <mergeCell ref="A25:A26"/>
    <mergeCell ref="A67:B67"/>
    <mergeCell ref="A68:B68"/>
    <mergeCell ref="A69:B6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2020-09-13T11:08:14Z</dcterms:created>
  <dc:creator/>
  <dc:description/>
  <dc:language>ru-RU</dc:language>
  <cp:lastModifiedBy/>
  <dcterms:modified xsi:type="dcterms:W3CDTF">2021-02-11T16:21:58Z</dcterms:modified>
  <cp:revision>45</cp:revision>
  <dc:subject/>
  <dc:title/>
</cp:coreProperties>
</file>