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state="hidden" r:id="rId2"/>
    <sheet name="Лист3" sheetId="3" state="hidden" r:id="rId3"/>
  </sheets>
  <calcPr calcId="152511" calcMode="manual"/>
</workbook>
</file>

<file path=xl/calcChain.xml><?xml version="1.0" encoding="utf-8"?>
<calcChain xmlns="http://schemas.openxmlformats.org/spreadsheetml/2006/main">
  <c r="B10" i="1" l="1"/>
  <c r="H1" i="2"/>
  <c r="H2" i="2" s="1"/>
  <c r="G2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1" i="2"/>
  <c r="C1" i="2"/>
  <c r="I2" i="2" l="1"/>
  <c r="I1" i="2"/>
  <c r="D11" i="1" s="1"/>
  <c r="H3" i="2"/>
  <c r="I3" i="2" s="1"/>
  <c r="D13" i="1" s="1"/>
  <c r="H4" i="2" l="1"/>
  <c r="I4" i="2" s="1"/>
  <c r="H5" i="2" l="1"/>
  <c r="I5" i="2" s="1"/>
  <c r="H6" i="2" l="1"/>
  <c r="I6" i="2" s="1"/>
  <c r="D1" i="2"/>
  <c r="E1" i="2" s="1"/>
  <c r="C2" i="2"/>
  <c r="C3" i="2"/>
  <c r="C15" i="2"/>
  <c r="C14" i="2"/>
  <c r="C13" i="2"/>
  <c r="C12" i="2"/>
  <c r="C11" i="2"/>
  <c r="C10" i="2"/>
  <c r="C9" i="2"/>
  <c r="C8" i="2"/>
  <c r="C7" i="2"/>
  <c r="C6" i="2"/>
  <c r="C5" i="2"/>
  <c r="C4" i="2"/>
  <c r="H7" i="2" l="1"/>
  <c r="I7" i="2" s="1"/>
  <c r="D12" i="1"/>
  <c r="D2" i="2"/>
  <c r="D14" i="1"/>
  <c r="H8" i="2" l="1"/>
  <c r="I8" i="2" s="1"/>
  <c r="E2" i="2"/>
  <c r="C12" i="1" s="1"/>
  <c r="D3" i="2"/>
  <c r="C11" i="1"/>
  <c r="D15" i="1"/>
  <c r="H9" i="2" l="1"/>
  <c r="I9" i="2" s="1"/>
  <c r="E3" i="2"/>
  <c r="C13" i="1" s="1"/>
  <c r="D4" i="2"/>
  <c r="D16" i="1"/>
  <c r="H10" i="2" l="1"/>
  <c r="I10" i="2" s="1"/>
  <c r="E4" i="2"/>
  <c r="C14" i="1" s="1"/>
  <c r="D5" i="2"/>
  <c r="H11" i="2" l="1"/>
  <c r="I11" i="2" s="1"/>
  <c r="E5" i="2"/>
  <c r="C15" i="1" s="1"/>
  <c r="D6" i="2"/>
  <c r="H12" i="2" l="1"/>
  <c r="I12" i="2" s="1"/>
  <c r="E6" i="2"/>
  <c r="C16" i="1" s="1"/>
  <c r="D7" i="2"/>
  <c r="D18" i="1"/>
  <c r="D17" i="1"/>
  <c r="H13" i="2" l="1"/>
  <c r="I13" i="2" s="1"/>
  <c r="E7" i="2"/>
  <c r="C17" i="1" s="1"/>
  <c r="D8" i="2"/>
  <c r="H14" i="2" l="1"/>
  <c r="I14" i="2" s="1"/>
  <c r="E8" i="2"/>
  <c r="C18" i="1" s="1"/>
  <c r="D9" i="2"/>
  <c r="E9" i="2" s="1"/>
  <c r="C19" i="1" s="1"/>
  <c r="D19" i="1"/>
  <c r="H15" i="2" l="1"/>
  <c r="I15" i="2" s="1"/>
  <c r="D20" i="1"/>
  <c r="D10" i="2"/>
  <c r="E10" i="2" l="1"/>
  <c r="C20" i="1" s="1"/>
  <c r="D11" i="2"/>
  <c r="D22" i="1"/>
  <c r="D23" i="1"/>
  <c r="D21" i="1"/>
  <c r="E11" i="2" l="1"/>
  <c r="C21" i="1" s="1"/>
  <c r="D12" i="2"/>
  <c r="E12" i="2" s="1"/>
  <c r="C22" i="1" s="1"/>
  <c r="D24" i="1"/>
  <c r="D13" i="2" l="1"/>
  <c r="E13" i="2" s="1"/>
  <c r="C23" i="1" s="1"/>
  <c r="D14" i="2" l="1"/>
  <c r="E14" i="2" s="1"/>
  <c r="C24" i="1" s="1"/>
  <c r="D25" i="1"/>
  <c r="M3" i="2" l="1"/>
  <c r="M2" i="2"/>
  <c r="D28" i="1"/>
  <c r="D30" i="1"/>
  <c r="D29" i="1"/>
  <c r="D27" i="1"/>
  <c r="D15" i="2"/>
  <c r="M4" i="2" l="1"/>
  <c r="D35" i="1" s="1"/>
  <c r="D31" i="1"/>
  <c r="D32" i="1"/>
  <c r="D33" i="1"/>
  <c r="D34" i="1"/>
  <c r="E15" i="2"/>
  <c r="C25" i="1" s="1"/>
  <c r="C38" i="1" l="1"/>
  <c r="C39" i="1"/>
  <c r="L2" i="2"/>
  <c r="L3" i="2"/>
  <c r="C27" i="1"/>
  <c r="C28" i="1"/>
  <c r="C29" i="1"/>
  <c r="C30" i="1"/>
  <c r="L4" i="2" l="1"/>
  <c r="N4" i="2" s="1"/>
  <c r="C36" i="1" s="1"/>
  <c r="C33" i="1"/>
  <c r="C34" i="1"/>
  <c r="C31" i="1"/>
  <c r="C32" i="1"/>
  <c r="C37" i="1" l="1"/>
  <c r="C35" i="1"/>
</calcChain>
</file>

<file path=xl/sharedStrings.xml><?xml version="1.0" encoding="utf-8"?>
<sst xmlns="http://schemas.openxmlformats.org/spreadsheetml/2006/main" count="24" uniqueCount="22">
  <si>
    <t>среднее</t>
  </si>
  <si>
    <t>ско</t>
  </si>
  <si>
    <t>количество измерений</t>
  </si>
  <si>
    <t>округлить знаков</t>
  </si>
  <si>
    <t>погрешность прибора</t>
  </si>
  <si>
    <t>%</t>
  </si>
  <si>
    <t>ед изм ∆</t>
  </si>
  <si>
    <t>неопр показан. прибора</t>
  </si>
  <si>
    <t>расшир неопред изм к=2 p=0,95</t>
  </si>
  <si>
    <t>критерий не более</t>
  </si>
  <si>
    <t>среднее (округл)</t>
  </si>
  <si>
    <t>среднее истинное</t>
  </si>
  <si>
    <t>ско истинное</t>
  </si>
  <si>
    <t>неоп</t>
  </si>
  <si>
    <t>неопр показан. прибора истинная</t>
  </si>
  <si>
    <t>Расхождение</t>
  </si>
  <si>
    <t>критерий не более истинное</t>
  </si>
  <si>
    <t>эмулировать человека</t>
  </si>
  <si>
    <t>log округление расчёта</t>
  </si>
  <si>
    <t>дата:</t>
  </si>
  <si>
    <t>неопр. измерения</t>
  </si>
  <si>
    <t>https://rosakkreditatsiya-forum.ru/viewtopic.php?t=264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</si>
</sst>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rgb="FFFF0000"/>
      <name val="Tahoma"/>
      <family val="2"/>
      <charset val="204"/>
    </font>
    <font>
      <sz val="14"/>
      <color theme="1"/>
      <name val="Tahoma"/>
      <family val="2"/>
      <charset val="204"/>
    </font>
    <font>
      <sz val="14"/>
      <color rgb="FFFF0000"/>
      <name val="Tahoma"/>
      <family val="2"/>
      <charset val="204"/>
    </font>
    <font>
      <sz val="7"/>
      <color theme="1"/>
      <name val="Tahoma"/>
      <family val="2"/>
      <charset val="204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6"/>
      <color theme="10"/>
      <name val="Calibri"/>
      <family val="2"/>
      <charset val="204"/>
      <scheme val="minor"/>
    </font>
    <font>
      <sz val="16"/>
      <color theme="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double">
        <color auto="1"/>
      </left>
      <right style="thin">
        <color theme="0" tint="-0.499984740745262"/>
      </right>
      <top style="double">
        <color auto="1"/>
      </top>
      <bottom style="thin">
        <color theme="0" tint="-0.499984740745262"/>
      </bottom>
      <diagonal/>
    </border>
    <border>
      <left style="double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auto="1"/>
      </left>
      <right style="thin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/>
      <diagonal/>
    </border>
    <border>
      <left/>
      <right style="double">
        <color theme="0" tint="-0.499984740745262"/>
      </right>
      <top/>
      <bottom/>
      <diagonal/>
    </border>
    <border>
      <left style="thin">
        <color theme="0" tint="-0.499984740745262"/>
      </left>
      <right style="double">
        <color theme="0" tint="-0.499984740745262"/>
      </right>
      <top style="double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right"/>
    </xf>
    <xf numFmtId="0" fontId="2" fillId="0" borderId="11" xfId="0" applyFont="1" applyBorder="1" applyAlignment="1">
      <alignment horizontal="right"/>
    </xf>
    <xf numFmtId="0" fontId="3" fillId="0" borderId="0" xfId="0" applyFont="1" applyBorder="1" applyAlignment="1" applyProtection="1">
      <alignment horizontal="center" vertical="center"/>
      <protection locked="0"/>
    </xf>
    <xf numFmtId="0" fontId="2" fillId="0" borderId="12" xfId="0" applyFont="1" applyBorder="1"/>
    <xf numFmtId="0" fontId="2" fillId="0" borderId="11" xfId="0" applyFont="1" applyBorder="1" applyAlignment="1">
      <alignment horizontal="right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2" fillId="0" borderId="0" xfId="0" applyFont="1" applyBorder="1" applyAlignment="1">
      <alignment horizontal="right"/>
    </xf>
    <xf numFmtId="0" fontId="4" fillId="0" borderId="11" xfId="0" applyFont="1" applyBorder="1" applyAlignment="1">
      <alignment horizontal="right"/>
    </xf>
    <xf numFmtId="0" fontId="2" fillId="0" borderId="0" xfId="0" applyFont="1" applyBorder="1"/>
    <xf numFmtId="0" fontId="2" fillId="0" borderId="16" xfId="0" applyFont="1" applyBorder="1" applyAlignment="1">
      <alignment horizontal="right"/>
    </xf>
    <xf numFmtId="0" fontId="2" fillId="0" borderId="17" xfId="0" applyFont="1" applyBorder="1"/>
    <xf numFmtId="0" fontId="2" fillId="0" borderId="18" xfId="0" applyFont="1" applyBorder="1"/>
    <xf numFmtId="0" fontId="1" fillId="0" borderId="0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>
      <alignment horizontal="right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>
      <alignment horizontal="right" vertical="center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2" fillId="0" borderId="8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22" fontId="2" fillId="0" borderId="7" xfId="0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8">
    <dxf>
      <font>
        <strike/>
      </font>
      <fill>
        <patternFill>
          <bgColor rgb="FFFFC00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FFC00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D5FF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Лист2!$A$1" lockText="1" noThreeD="1"/>
</file>

<file path=xl/ctrlProps/ctrlProp2.xml><?xml version="1.0" encoding="utf-8"?>
<formControlPr xmlns="http://schemas.microsoft.com/office/spreadsheetml/2009/9/main" objectType="Drop" dropLines="2" dropStyle="combo" dx="15" fmlaLink="Лист2!$L$1" fmlaRange="Лист2!$A$2:$A$3" noThreeD="1" val="0"/>
</file>

<file path=xl/ctrlProps/ctrlProp3.xml><?xml version="1.0" encoding="utf-8"?>
<formControlPr xmlns="http://schemas.microsoft.com/office/spreadsheetml/2009/9/main" objectType="Drop" dropLines="2" dropStyle="combo" dx="15" fmlaLink="Лист2!$M$1" fmlaRange="Лист2!$A$2:$A$3" noThreeD="1" val="0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fmlaLink="Лист2!$B$1" lockText="1" noThreeD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323850</xdr:colOff>
          <xdr:row>4</xdr:row>
          <xdr:rowOff>161925</xdr:rowOff>
        </xdr:from>
        <xdr:to>
          <xdr:col>1</xdr:col>
          <xdr:colOff>647700</xdr:colOff>
          <xdr:row>5</xdr:row>
          <xdr:rowOff>152400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19050</xdr:rowOff>
        </xdr:from>
        <xdr:to>
          <xdr:col>1</xdr:col>
          <xdr:colOff>809625</xdr:colOff>
          <xdr:row>7</xdr:row>
          <xdr:rowOff>219075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</xdr:row>
          <xdr:rowOff>19050</xdr:rowOff>
        </xdr:from>
        <xdr:to>
          <xdr:col>2</xdr:col>
          <xdr:colOff>790575</xdr:colOff>
          <xdr:row>7</xdr:row>
          <xdr:rowOff>219075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18</xdr:row>
          <xdr:rowOff>9525</xdr:rowOff>
        </xdr:from>
        <xdr:to>
          <xdr:col>0</xdr:col>
          <xdr:colOff>1838325</xdr:colOff>
          <xdr:row>19</xdr:row>
          <xdr:rowOff>142875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сгенерировать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5</xdr:row>
          <xdr:rowOff>19050</xdr:rowOff>
        </xdr:from>
        <xdr:to>
          <xdr:col>2</xdr:col>
          <xdr:colOff>628650</xdr:colOff>
          <xdr:row>6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20</xdr:row>
          <xdr:rowOff>190500</xdr:rowOff>
        </xdr:from>
        <xdr:to>
          <xdr:col>0</xdr:col>
          <xdr:colOff>1800225</xdr:colOff>
          <xdr:row>22</xdr:row>
          <xdr:rowOff>76200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печать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rosakkreditatsiya-forum.ru/viewtopic.php?t=264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F46"/>
  <sheetViews>
    <sheetView tabSelected="1" zoomScaleNormal="100" workbookViewId="0">
      <selection activeCell="A15" sqref="A15"/>
    </sheetView>
  </sheetViews>
  <sheetFormatPr defaultRowHeight="18" x14ac:dyDescent="0.25"/>
  <cols>
    <col min="1" max="1" width="42.5703125" style="3" customWidth="1"/>
    <col min="2" max="2" width="12.5703125" style="1" customWidth="1"/>
    <col min="3" max="3" width="12" style="1" customWidth="1"/>
    <col min="4" max="4" width="11.140625" style="1" customWidth="1"/>
    <col min="5" max="5" width="13" style="2" customWidth="1"/>
    <col min="6" max="6" width="14.42578125" style="2" customWidth="1"/>
    <col min="7" max="7" width="14.28515625" style="1" customWidth="1"/>
    <col min="8" max="16384" width="9.140625" style="1"/>
  </cols>
  <sheetData>
    <row r="1" spans="1:4" ht="22.5" thickTop="1" thickBot="1" x14ac:dyDescent="0.4">
      <c r="A1" s="56" t="s">
        <v>21</v>
      </c>
      <c r="B1" s="57"/>
      <c r="C1" s="57"/>
      <c r="D1" s="58"/>
    </row>
    <row r="2" spans="1:4" ht="19.5" thickTop="1" thickBot="1" x14ac:dyDescent="0.3">
      <c r="A2" s="41" t="s">
        <v>0</v>
      </c>
      <c r="B2" s="42">
        <v>101</v>
      </c>
      <c r="C2" s="43">
        <v>120</v>
      </c>
      <c r="D2" s="16"/>
    </row>
    <row r="3" spans="1:4" ht="18.75" thickTop="1" x14ac:dyDescent="0.25">
      <c r="A3" s="13" t="s">
        <v>1</v>
      </c>
      <c r="B3" s="35">
        <v>10</v>
      </c>
      <c r="C3" s="36">
        <v>10</v>
      </c>
      <c r="D3" s="16"/>
    </row>
    <row r="4" spans="1:4" x14ac:dyDescent="0.25">
      <c r="A4" s="14" t="s">
        <v>3</v>
      </c>
      <c r="B4" s="34">
        <v>2</v>
      </c>
      <c r="C4" s="39">
        <v>2</v>
      </c>
      <c r="D4" s="16"/>
    </row>
    <row r="5" spans="1:4" x14ac:dyDescent="0.25">
      <c r="A5" s="14" t="s">
        <v>2</v>
      </c>
      <c r="B5" s="15">
        <v>10</v>
      </c>
      <c r="C5" s="40">
        <v>10</v>
      </c>
      <c r="D5" s="16"/>
    </row>
    <row r="6" spans="1:4" ht="18.75" thickBot="1" x14ac:dyDescent="0.3">
      <c r="A6" s="31" t="s">
        <v>17</v>
      </c>
      <c r="B6" s="37"/>
      <c r="C6" s="38"/>
      <c r="D6" s="16"/>
    </row>
    <row r="7" spans="1:4" ht="18.75" thickTop="1" x14ac:dyDescent="0.25">
      <c r="A7" s="51" t="s">
        <v>4</v>
      </c>
      <c r="B7" s="35">
        <v>10</v>
      </c>
      <c r="C7" s="36">
        <v>10</v>
      </c>
      <c r="D7" s="16"/>
    </row>
    <row r="8" spans="1:4" ht="18.75" thickBot="1" x14ac:dyDescent="0.3">
      <c r="A8" s="52"/>
      <c r="B8" s="37"/>
      <c r="C8" s="38"/>
      <c r="D8" s="16"/>
    </row>
    <row r="9" spans="1:4" ht="19.5" thickTop="1" thickBot="1" x14ac:dyDescent="0.3">
      <c r="A9" s="44" t="s">
        <v>18</v>
      </c>
      <c r="B9" s="53">
        <v>4</v>
      </c>
      <c r="C9" s="54"/>
      <c r="D9" s="16"/>
    </row>
    <row r="10" spans="1:4" ht="19.5" thickTop="1" thickBot="1" x14ac:dyDescent="0.3">
      <c r="A10" s="14" t="s">
        <v>19</v>
      </c>
      <c r="B10" s="55">
        <f ca="1">NOW()</f>
        <v>43146.073221990744</v>
      </c>
      <c r="C10" s="55"/>
      <c r="D10" s="16"/>
    </row>
    <row r="11" spans="1:4" ht="18.75" thickTop="1" x14ac:dyDescent="0.25">
      <c r="A11" s="14"/>
      <c r="B11" s="5">
        <v>1</v>
      </c>
      <c r="C11" s="8">
        <f ca="1">Лист2!E1</f>
        <v>97.26</v>
      </c>
      <c r="D11" s="18">
        <f ca="1">Лист2!I1</f>
        <v>112.03</v>
      </c>
    </row>
    <row r="12" spans="1:4" x14ac:dyDescent="0.25">
      <c r="A12" s="19"/>
      <c r="B12" s="6">
        <v>2</v>
      </c>
      <c r="C12" s="9">
        <f ca="1">Лист2!E2</f>
        <v>95.67</v>
      </c>
      <c r="D12" s="20">
        <f ca="1">Лист2!I2</f>
        <v>117.47</v>
      </c>
    </row>
    <row r="13" spans="1:4" x14ac:dyDescent="0.25">
      <c r="A13" s="19"/>
      <c r="B13" s="6">
        <v>3</v>
      </c>
      <c r="C13" s="9">
        <f ca="1">Лист2!E3</f>
        <v>86.29</v>
      </c>
      <c r="D13" s="20">
        <f ca="1">Лист2!I3</f>
        <v>118.32</v>
      </c>
    </row>
    <row r="14" spans="1:4" x14ac:dyDescent="0.25">
      <c r="A14" s="19"/>
      <c r="B14" s="6">
        <v>4</v>
      </c>
      <c r="C14" s="9">
        <f ca="1">Лист2!E4</f>
        <v>112.64</v>
      </c>
      <c r="D14" s="20">
        <f ca="1">Лист2!I4</f>
        <v>116.29</v>
      </c>
    </row>
    <row r="15" spans="1:4" x14ac:dyDescent="0.25">
      <c r="A15" s="19"/>
      <c r="B15" s="6">
        <v>5</v>
      </c>
      <c r="C15" s="9">
        <f ca="1">Лист2!E5</f>
        <v>103.51</v>
      </c>
      <c r="D15" s="20">
        <f ca="1">Лист2!I5</f>
        <v>124.96</v>
      </c>
    </row>
    <row r="16" spans="1:4" x14ac:dyDescent="0.25">
      <c r="A16" s="19"/>
      <c r="B16" s="6">
        <v>6</v>
      </c>
      <c r="C16" s="9">
        <f ca="1">Лист2!E6</f>
        <v>96.57</v>
      </c>
      <c r="D16" s="20">
        <f ca="1">Лист2!I6</f>
        <v>120.58</v>
      </c>
    </row>
    <row r="17" spans="1:6" x14ac:dyDescent="0.25">
      <c r="A17" s="19"/>
      <c r="B17" s="6">
        <v>7</v>
      </c>
      <c r="C17" s="9">
        <f ca="1">Лист2!E7</f>
        <v>93.44</v>
      </c>
      <c r="D17" s="20">
        <f ca="1">Лист2!I7</f>
        <v>103.09</v>
      </c>
    </row>
    <row r="18" spans="1:6" x14ac:dyDescent="0.25">
      <c r="A18" s="19"/>
      <c r="B18" s="6">
        <v>8</v>
      </c>
      <c r="C18" s="9">
        <f ca="1">Лист2!E8</f>
        <v>106.7</v>
      </c>
      <c r="D18" s="20">
        <f ca="1">Лист2!I8</f>
        <v>116.04</v>
      </c>
    </row>
    <row r="19" spans="1:6" x14ac:dyDescent="0.25">
      <c r="A19" s="19"/>
      <c r="B19" s="6">
        <v>9</v>
      </c>
      <c r="C19" s="9">
        <f ca="1">Лист2!E9</f>
        <v>102.49</v>
      </c>
      <c r="D19" s="20">
        <f ca="1">Лист2!I9</f>
        <v>131.93</v>
      </c>
    </row>
    <row r="20" spans="1:6" x14ac:dyDescent="0.25">
      <c r="A20" s="19"/>
      <c r="B20" s="6">
        <v>10</v>
      </c>
      <c r="C20" s="9">
        <f ca="1">Лист2!E10</f>
        <v>103.61</v>
      </c>
      <c r="D20" s="20">
        <f ca="1">Лист2!I10</f>
        <v>115.03</v>
      </c>
    </row>
    <row r="21" spans="1:6" x14ac:dyDescent="0.25">
      <c r="A21" s="19"/>
      <c r="B21" s="6">
        <v>11</v>
      </c>
      <c r="C21" s="9" t="str">
        <f>Лист2!E11</f>
        <v/>
      </c>
      <c r="D21" s="20" t="str">
        <f>Лист2!I11</f>
        <v/>
      </c>
    </row>
    <row r="22" spans="1:6" x14ac:dyDescent="0.25">
      <c r="A22" s="19"/>
      <c r="B22" s="6">
        <v>12</v>
      </c>
      <c r="C22" s="9" t="str">
        <f>Лист2!E12</f>
        <v/>
      </c>
      <c r="D22" s="20" t="str">
        <f>Лист2!I12</f>
        <v/>
      </c>
    </row>
    <row r="23" spans="1:6" x14ac:dyDescent="0.25">
      <c r="A23" s="19"/>
      <c r="B23" s="6">
        <v>13</v>
      </c>
      <c r="C23" s="9" t="str">
        <f>Лист2!E13</f>
        <v/>
      </c>
      <c r="D23" s="20" t="str">
        <f>Лист2!I13</f>
        <v/>
      </c>
    </row>
    <row r="24" spans="1:6" x14ac:dyDescent="0.25">
      <c r="A24" s="19"/>
      <c r="B24" s="6">
        <v>14</v>
      </c>
      <c r="C24" s="9" t="str">
        <f>Лист2!E14</f>
        <v/>
      </c>
      <c r="D24" s="20" t="str">
        <f>Лист2!I14</f>
        <v/>
      </c>
    </row>
    <row r="25" spans="1:6" ht="18.75" thickBot="1" x14ac:dyDescent="0.3">
      <c r="A25" s="19"/>
      <c r="B25" s="7">
        <v>15</v>
      </c>
      <c r="C25" s="10" t="str">
        <f>Лист2!E15</f>
        <v/>
      </c>
      <c r="D25" s="21" t="str">
        <f>Лист2!I15</f>
        <v/>
      </c>
    </row>
    <row r="26" spans="1:6" ht="18.75" thickTop="1" x14ac:dyDescent="0.25">
      <c r="A26" s="19"/>
      <c r="B26" s="22"/>
      <c r="C26" s="22"/>
      <c r="D26" s="16"/>
    </row>
    <row r="27" spans="1:6" x14ac:dyDescent="0.25">
      <c r="A27" s="17" t="s">
        <v>10</v>
      </c>
      <c r="B27" s="23"/>
      <c r="C27" s="22">
        <f ca="1">ROUND(AVERAGE(C11:C25),B9-LOG(ABS((B2))))</f>
        <v>99.8</v>
      </c>
      <c r="D27" s="24">
        <f ca="1">ROUND(AVERAGE(D11:D25),B9-LOG(ABS((C2))))</f>
        <v>117.6</v>
      </c>
    </row>
    <row r="28" spans="1:6" s="11" customFormat="1" ht="10.5" customHeight="1" x14ac:dyDescent="0.15">
      <c r="A28" s="25" t="s">
        <v>11</v>
      </c>
      <c r="B28" s="26"/>
      <c r="C28" s="26">
        <f ca="1">AVERAGE(C11:C25)</f>
        <v>99.818000000000012</v>
      </c>
      <c r="D28" s="27">
        <f ca="1">AVERAGE(D11:D25)</f>
        <v>117.574</v>
      </c>
      <c r="E28" s="12"/>
      <c r="F28" s="12"/>
    </row>
    <row r="29" spans="1:6" x14ac:dyDescent="0.25">
      <c r="A29" s="17" t="s">
        <v>1</v>
      </c>
      <c r="B29" s="23"/>
      <c r="C29" s="22">
        <f ca="1">ROUND(STDEV(C11:C25),B9-LOG(ABS(B2)))</f>
        <v>7.5</v>
      </c>
      <c r="D29" s="24">
        <f ca="1">ROUND(STDEV(D11:D25),B9-LOG(ABS(C2)))</f>
        <v>7.6</v>
      </c>
    </row>
    <row r="30" spans="1:6" s="11" customFormat="1" ht="8.25" customHeight="1" x14ac:dyDescent="0.15">
      <c r="A30" s="25" t="s">
        <v>12</v>
      </c>
      <c r="B30" s="26"/>
      <c r="C30" s="26">
        <f ca="1">STDEV(C11:C25)</f>
        <v>7.4899915442764904</v>
      </c>
      <c r="D30" s="27">
        <f ca="1">STDEV(D11:D25)</f>
        <v>7.6102784297144979</v>
      </c>
      <c r="E30" s="12"/>
      <c r="F30" s="12"/>
    </row>
    <row r="31" spans="1:6" x14ac:dyDescent="0.25">
      <c r="A31" s="17" t="s">
        <v>20</v>
      </c>
      <c r="B31" s="23"/>
      <c r="C31" s="22">
        <f ca="1">ROUND(Лист2!L2,Лист1!B9-LOG(B2))</f>
        <v>2.4</v>
      </c>
      <c r="D31" s="24">
        <f ca="1">ROUND(Лист2!M2,B9-LOG(C2))</f>
        <v>2.4</v>
      </c>
    </row>
    <row r="32" spans="1:6" s="11" customFormat="1" ht="10.5" customHeight="1" x14ac:dyDescent="0.15">
      <c r="A32" s="25" t="s">
        <v>12</v>
      </c>
      <c r="B32" s="26"/>
      <c r="C32" s="26">
        <f ca="1">Лист2!L2</f>
        <v>2.3685432935315607</v>
      </c>
      <c r="D32" s="27">
        <f ca="1">Лист2!M2</f>
        <v>2.406581346594745</v>
      </c>
      <c r="E32" s="12"/>
      <c r="F32" s="12"/>
    </row>
    <row r="33" spans="1:4" x14ac:dyDescent="0.25">
      <c r="A33" s="14" t="s">
        <v>7</v>
      </c>
      <c r="B33" s="28"/>
      <c r="C33" s="22">
        <f ca="1">ROUND(Лист2!L3,Лист1!B9-LOG(B2))</f>
        <v>5.8</v>
      </c>
      <c r="D33" s="24">
        <f ca="1">ROUND(Лист2!M3,B9-LOG(C2))</f>
        <v>6.8</v>
      </c>
    </row>
    <row r="34" spans="1:4" ht="9" customHeight="1" x14ac:dyDescent="0.25">
      <c r="A34" s="25" t="s">
        <v>14</v>
      </c>
      <c r="B34" s="26"/>
      <c r="C34" s="26">
        <f ca="1">Лист2!L3</f>
        <v>5.7629949169970063</v>
      </c>
      <c r="D34" s="27">
        <f ca="1">Лист2!M3</f>
        <v>6.7881380549701067</v>
      </c>
    </row>
    <row r="35" spans="1:4" x14ac:dyDescent="0.25">
      <c r="A35" s="14" t="s">
        <v>8</v>
      </c>
      <c r="B35" s="28"/>
      <c r="C35" s="22">
        <f ca="1">ROUND(Лист2!L4,Лист1!B9-LOG(B2))</f>
        <v>12.5</v>
      </c>
      <c r="D35" s="24">
        <f ca="1">ROUND(Лист2!M4,B9-LOG(C2))</f>
        <v>14.4</v>
      </c>
    </row>
    <row r="36" spans="1:4" x14ac:dyDescent="0.25">
      <c r="A36" s="14" t="s">
        <v>9</v>
      </c>
      <c r="B36" s="28"/>
      <c r="C36" s="45">
        <f ca="1">ROUND(Лист2!N4,B9-LOG(AVERAGE(B2:C2)))</f>
        <v>22.6</v>
      </c>
      <c r="D36" s="46"/>
    </row>
    <row r="37" spans="1:4" ht="9" customHeight="1" x14ac:dyDescent="0.25">
      <c r="A37" s="29" t="s">
        <v>16</v>
      </c>
      <c r="B37" s="28"/>
      <c r="C37" s="49">
        <f ca="1">Лист2!N4</f>
        <v>22.567193635686024</v>
      </c>
      <c r="D37" s="50"/>
    </row>
    <row r="38" spans="1:4" x14ac:dyDescent="0.25">
      <c r="A38" s="17" t="s">
        <v>15</v>
      </c>
      <c r="B38" s="22"/>
      <c r="C38" s="47">
        <f ca="1">ROUND(ABS(AVERAGE(C11:C25)-AVERAGE(D11:D25)),B9-LOG(AVERAGE(B2:C2)))</f>
        <v>17.8</v>
      </c>
      <c r="D38" s="48"/>
    </row>
    <row r="39" spans="1:4" ht="10.5" customHeight="1" x14ac:dyDescent="0.25">
      <c r="A39" s="14"/>
      <c r="B39" s="30"/>
      <c r="C39" s="49">
        <f ca="1">ABS(AVERAGE(C11:C25)-AVERAGE(D11:D25))</f>
        <v>17.755999999999986</v>
      </c>
      <c r="D39" s="50"/>
    </row>
    <row r="40" spans="1:4" x14ac:dyDescent="0.25">
      <c r="A40" s="14"/>
      <c r="B40" s="30"/>
      <c r="C40" s="30"/>
      <c r="D40" s="16"/>
    </row>
    <row r="41" spans="1:4" x14ac:dyDescent="0.25">
      <c r="A41" s="14"/>
      <c r="B41" s="30"/>
      <c r="C41" s="30"/>
      <c r="D41" s="16"/>
    </row>
    <row r="42" spans="1:4" x14ac:dyDescent="0.25">
      <c r="A42" s="14"/>
      <c r="B42" s="30"/>
      <c r="C42" s="30"/>
      <c r="D42" s="16"/>
    </row>
    <row r="43" spans="1:4" x14ac:dyDescent="0.25">
      <c r="A43" s="14"/>
      <c r="B43" s="30"/>
      <c r="C43" s="30"/>
      <c r="D43" s="16"/>
    </row>
    <row r="44" spans="1:4" ht="18.75" thickBot="1" x14ac:dyDescent="0.3">
      <c r="A44" s="31"/>
      <c r="B44" s="32"/>
      <c r="C44" s="32"/>
      <c r="D44" s="33"/>
    </row>
    <row r="45" spans="1:4" ht="18.75" thickTop="1" x14ac:dyDescent="0.25"/>
    <row r="46" spans="1:4" x14ac:dyDescent="0.25">
      <c r="A46" s="4"/>
    </row>
  </sheetData>
  <sheetProtection algorithmName="SHA-512" hashValue="XgaP3MdEcSR7mklRU3wVvpKAv9N4dF0MuFLpDEP3LWeTJm4+Woc+VhNSvbmYQkVxJ0oYeRcCtfyhi4aiMiUgxg==" saltValue="HFYm6L4REzWizvu7sf2qfw==" spinCount="100000" sheet="1" objects="1" scenarios="1"/>
  <mergeCells count="8">
    <mergeCell ref="A1:D1"/>
    <mergeCell ref="C36:D36"/>
    <mergeCell ref="C38:D38"/>
    <mergeCell ref="C37:D37"/>
    <mergeCell ref="C39:D39"/>
    <mergeCell ref="A7:A8"/>
    <mergeCell ref="B9:C9"/>
    <mergeCell ref="B10:C10"/>
  </mergeCells>
  <conditionalFormatting sqref="C11:C25">
    <cfRule type="aboveAverage" dxfId="7" priority="4" stdDev="2"/>
    <cfRule type="aboveAverage" dxfId="6" priority="5" aboveAverage="0" stdDev="2"/>
    <cfRule type="aboveAverage" dxfId="5" priority="8" stdDev="3"/>
    <cfRule type="aboveAverage" dxfId="4" priority="10" aboveAverage="0" stdDev="3"/>
  </conditionalFormatting>
  <conditionalFormatting sqref="D11:D25">
    <cfRule type="aboveAverage" dxfId="3" priority="2" stdDev="2"/>
    <cfRule type="aboveAverage" dxfId="2" priority="3" aboveAverage="0" stdDev="2"/>
    <cfRule type="aboveAverage" dxfId="1" priority="7" stdDev="3"/>
    <cfRule type="aboveAverage" dxfId="0" priority="9" aboveAverage="0" stdDev="3"/>
  </conditionalFormatting>
  <conditionalFormatting sqref="C38:D38">
    <cfRule type="iconSet" priority="1">
      <iconSet iconSet="3Symbols2" reverse="1">
        <cfvo type="percent" val="0"/>
        <cfvo type="num" val="$C$36*0.95"/>
        <cfvo type="num" val="$C$36" gte="0"/>
      </iconSet>
    </cfRule>
  </conditionalFormatting>
  <hyperlinks>
    <hyperlink ref="A1" r:id="rId1"/>
  </hyperlinks>
  <pageMargins left="0.7" right="0.7" top="0.75" bottom="0.75" header="0.3" footer="0.3"/>
  <pageSetup paperSize="9" orientation="portrait" horizontalDpi="180" verticalDpi="18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5" name="Check Box 8">
              <controlPr defaultSize="0" autoFill="0" autoLine="0" autoPict="0">
                <anchor>
                  <from>
                    <xdr:col>1</xdr:col>
                    <xdr:colOff>323850</xdr:colOff>
                    <xdr:row>4</xdr:row>
                    <xdr:rowOff>161925</xdr:rowOff>
                  </from>
                  <to>
                    <xdr:col>1</xdr:col>
                    <xdr:colOff>647700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6" name="Drop Down 28">
              <controlPr defaultSize="0" autoLine="0" autoPict="0">
                <anchor moveWithCells="1">
                  <from>
                    <xdr:col>1</xdr:col>
                    <xdr:colOff>9525</xdr:colOff>
                    <xdr:row>7</xdr:row>
                    <xdr:rowOff>19050</xdr:rowOff>
                  </from>
                  <to>
                    <xdr:col>1</xdr:col>
                    <xdr:colOff>809625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7" name="Drop Down 29">
              <controlPr defaultSize="0" autoLine="0" autoPict="0">
                <anchor moveWithCells="1">
                  <from>
                    <xdr:col>2</xdr:col>
                    <xdr:colOff>19050</xdr:colOff>
                    <xdr:row>7</xdr:row>
                    <xdr:rowOff>19050</xdr:rowOff>
                  </from>
                  <to>
                    <xdr:col>2</xdr:col>
                    <xdr:colOff>790575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8" name="Button 32">
              <controlPr defaultSize="0" print="0" autoFill="0" autoPict="0" macro="[0]!Макрос1">
                <anchor moveWithCells="1">
                  <from>
                    <xdr:col>0</xdr:col>
                    <xdr:colOff>352425</xdr:colOff>
                    <xdr:row>18</xdr:row>
                    <xdr:rowOff>9525</xdr:rowOff>
                  </from>
                  <to>
                    <xdr:col>0</xdr:col>
                    <xdr:colOff>1838325</xdr:colOff>
                    <xdr:row>19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9" name="Check Box 33">
              <controlPr defaultSize="0" autoFill="0" autoLine="0" autoPict="0" altText="">
                <anchor moveWithCells="1">
                  <from>
                    <xdr:col>2</xdr:col>
                    <xdr:colOff>304800</xdr:colOff>
                    <xdr:row>5</xdr:row>
                    <xdr:rowOff>19050</xdr:rowOff>
                  </from>
                  <to>
                    <xdr:col>2</xdr:col>
                    <xdr:colOff>628650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0" name="Button 35">
              <controlPr defaultSize="0" print="0" autoFill="0" autoPict="0" macro="[0]!Макрос3">
                <anchor moveWithCells="1">
                  <from>
                    <xdr:col>0</xdr:col>
                    <xdr:colOff>409575</xdr:colOff>
                    <xdr:row>20</xdr:row>
                    <xdr:rowOff>190500</xdr:rowOff>
                  </from>
                  <to>
                    <xdr:col>0</xdr:col>
                    <xdr:colOff>1800225</xdr:colOff>
                    <xdr:row>22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N15"/>
  <sheetViews>
    <sheetView workbookViewId="0">
      <selection activeCell="L13" sqref="L13"/>
    </sheetView>
  </sheetViews>
  <sheetFormatPr defaultRowHeight="15" x14ac:dyDescent="0.25"/>
  <cols>
    <col min="3" max="3" width="11.140625" customWidth="1"/>
    <col min="4" max="4" width="10.28515625" customWidth="1"/>
    <col min="5" max="5" width="10.28515625" bestFit="1" customWidth="1"/>
    <col min="9" max="9" width="10.28515625" bestFit="1" customWidth="1"/>
  </cols>
  <sheetData>
    <row r="1" spans="1:14" x14ac:dyDescent="0.25">
      <c r="A1" t="b">
        <v>0</v>
      </c>
      <c r="B1" t="b">
        <v>0</v>
      </c>
      <c r="C1">
        <f ca="1">NORMINV(RAND(),Лист1!$B$2,Лист1!$B$3)</f>
        <v>97.263561836577693</v>
      </c>
      <c r="D1">
        <f ca="1">NORMINV(RAND(),Лист1!$B$2,Лист1!$B$3)</f>
        <v>100.55973835308973</v>
      </c>
      <c r="E1">
        <f ca="1">IF(Лист1!$B$5&gt;=1,ROUND(IF($A$1=TRUE,D1,C1),Лист1!$B$4),"")</f>
        <v>97.26</v>
      </c>
      <c r="G1">
        <f ca="1">NORMINV(RAND(),Лист1!$C$2,Лист1!$C$3)</f>
        <v>112.03226509468595</v>
      </c>
      <c r="H1">
        <f ca="1">NORMINV(RAND(),Лист1!$C$2,Лист1!$C$3)</f>
        <v>122.12676476556689</v>
      </c>
      <c r="I1">
        <f ca="1">IF(Лист1!$C$5&gt;=1,ROUND(IF($B$1=TRUE,H1,G1),Лист1!$C$4),"")</f>
        <v>112.03</v>
      </c>
      <c r="L1">
        <v>1</v>
      </c>
      <c r="M1">
        <v>1</v>
      </c>
    </row>
    <row r="2" spans="1:14" x14ac:dyDescent="0.25">
      <c r="A2" t="s">
        <v>5</v>
      </c>
      <c r="C2">
        <f ca="1">NORMINV(RAND(),Лист1!$B$2,Лист1!$B$3)</f>
        <v>95.670772037228687</v>
      </c>
      <c r="D2">
        <f ca="1">NORMINV(RAND(),Лист1!$B$2+(Лист1!$B$2-Лист2!D1),Лист1!$B$3)</f>
        <v>102.09890943439085</v>
      </c>
      <c r="E2">
        <f ca="1">IF(Лист1!$B$5&gt;=2,ROUND(IF($A$1=TRUE,D2,C2),Лист1!$B$4),"")</f>
        <v>95.67</v>
      </c>
      <c r="G2">
        <f ca="1">NORMINV(RAND(),Лист1!$C$2,Лист1!$C$3)</f>
        <v>117.46903743410054</v>
      </c>
      <c r="H2">
        <f ca="1">NORMINV(RAND(),Лист1!$C$2+(Лист1!$C$2-Лист2!H1),Лист1!$C$3)</f>
        <v>111.14839374440541</v>
      </c>
      <c r="I2">
        <f ca="1">IF(Лист1!$C$5&gt;=2,ROUND(IF($B$1=TRUE,H2,G2),Лист1!$C$4),"")</f>
        <v>117.47</v>
      </c>
      <c r="K2" t="s">
        <v>13</v>
      </c>
      <c r="L2">
        <f ca="1">STDEV(Лист1!C11:C25)/SQRT(Лист1!B5)</f>
        <v>2.3685432935315607</v>
      </c>
      <c r="M2">
        <f ca="1">STDEV(Лист1!D11:D25)/SQRT(Лист1!C5)</f>
        <v>2.406581346594745</v>
      </c>
    </row>
    <row r="3" spans="1:14" x14ac:dyDescent="0.25">
      <c r="A3" t="s">
        <v>6</v>
      </c>
      <c r="C3">
        <f ca="1">NORMINV(RAND(),Лист1!$B$2,Лист1!$B$3)</f>
        <v>86.29090138464079</v>
      </c>
      <c r="D3">
        <f ca="1">NORMINV(RAND(),Лист1!$B$2+(Лист1!$B$2-AVERAGE(D1:D2)),Лист1!$B$3)</f>
        <v>108.28116916460898</v>
      </c>
      <c r="E3">
        <f ca="1">IF(Лист1!$B$5&gt;=3,ROUND(IF($A$1=TRUE,D3,C3),Лист1!$B$4),"")</f>
        <v>86.29</v>
      </c>
      <c r="G3">
        <f ca="1">NORMINV(RAND(),Лист1!$C$2,Лист1!$C$3)</f>
        <v>118.321852263305</v>
      </c>
      <c r="H3">
        <f ca="1">NORMINV(RAND(),Лист1!$C$2+(Лист1!$C$2-AVERAGE(H1:H2)),Лист1!$C$3)</f>
        <v>124.18591060574906</v>
      </c>
      <c r="I3">
        <f ca="1">IF(Лист1!$C$5&gt;=3,ROUND(IF($B$1=TRUE,H3,G3),Лист1!$C$4),"")</f>
        <v>118.32</v>
      </c>
      <c r="L3">
        <f ca="1">(IF(Лист2!L1,AVERAGE(Лист1!C11:C25)/100*Лист1!B7,Лист1!B7))/SQRT(3)</f>
        <v>5.7629949169970063</v>
      </c>
      <c r="M3">
        <f ca="1">(IF(Лист2!M1=1,AVERAGE(Лист1!D11:D25)/100*Лист1!C7,Лист1!C7))/SQRT(3)</f>
        <v>6.7881380549701067</v>
      </c>
    </row>
    <row r="4" spans="1:14" x14ac:dyDescent="0.25">
      <c r="C4">
        <f ca="1">NORMINV(RAND(),Лист1!$B$2,Лист1!$B$3)</f>
        <v>112.63585370565107</v>
      </c>
      <c r="D4">
        <f ca="1">NORMINV(RAND(),Лист1!$B$2+(Лист1!$B$2-AVERAGE(D1:D3)),Лист1!$B$3)</f>
        <v>102.94804580041094</v>
      </c>
      <c r="E4">
        <f ca="1">IF(Лист1!$B$5&gt;=4,ROUND(IF($A$1=TRUE,D4,C4),Лист1!$B$4),"")</f>
        <v>112.64</v>
      </c>
      <c r="G4">
        <f ca="1">NORMINV(RAND(),Лист1!$C$2,Лист1!$C$3)</f>
        <v>116.29136879022127</v>
      </c>
      <c r="H4">
        <f ca="1">NORMINV(RAND(),Лист1!$C$2+(Лист1!$C$2-AVERAGE(H1:H3)),Лист1!$C$3)</f>
        <v>137.06516430681438</v>
      </c>
      <c r="I4">
        <f ca="1">IF(Лист1!$C$5&gt;=4,ROUND(IF($B$1=TRUE,H4,G4),Лист1!$C$4),"")</f>
        <v>116.29</v>
      </c>
      <c r="L4">
        <f ca="1">(SQRT(L2^2+L3^2)*2)</f>
        <v>12.461477881321567</v>
      </c>
      <c r="M4">
        <f ca="1">(SQRT(M2^2+M3^2))*2</f>
        <v>14.404228827828462</v>
      </c>
      <c r="N4">
        <f ca="1">(L4+M4)*0.84</f>
        <v>22.567193635686024</v>
      </c>
    </row>
    <row r="5" spans="1:14" x14ac:dyDescent="0.25">
      <c r="C5">
        <f ca="1">NORMINV(RAND(),Лист1!$B$2,Лист1!$B$3)</f>
        <v>103.51460988455359</v>
      </c>
      <c r="D5">
        <f ca="1">NORMINV(RAND(),Лист1!$B$2+(Лист1!$B$2-AVERAGE(D1:D4)),Лист1!$B$3)</f>
        <v>83.190348975423888</v>
      </c>
      <c r="E5">
        <f ca="1">IF(Лист1!$B$5&gt;=5,ROUND(IF($A$1=TRUE,D5,C5),Лист1!$B$4),"")</f>
        <v>103.51</v>
      </c>
      <c r="G5">
        <f ca="1">NORMINV(RAND(),Лист1!$C$2,Лист1!$C$3)</f>
        <v>124.95998984210675</v>
      </c>
      <c r="H5">
        <f ca="1">NORMINV(RAND(),Лист1!$C$2+(Лист1!$C$2-AVERAGE(H1:H4)),Лист1!$C$3)</f>
        <v>114.62522197259094</v>
      </c>
      <c r="I5">
        <f ca="1">IF(Лист1!$C$5&gt;=5,ROUND(IF($B$1=TRUE,H5,G5),Лист1!$C$4),"")</f>
        <v>124.96</v>
      </c>
    </row>
    <row r="6" spans="1:14" x14ac:dyDescent="0.25">
      <c r="C6">
        <f ca="1">NORMINV(RAND(),Лист1!$B$2,Лист1!$B$3)</f>
        <v>96.573149853592184</v>
      </c>
      <c r="D6">
        <f ca="1">NORMINV(RAND(),Лист1!$B$2+(Лист1!$B$2-AVERAGE(D1:D5)),Лист1!$B$3)</f>
        <v>101.42554604551776</v>
      </c>
      <c r="E6">
        <f ca="1">IF(Лист1!$B$5&gt;=6,ROUND(IF($A$1=TRUE,D6,C6),Лист1!$B$4),"")</f>
        <v>96.57</v>
      </c>
      <c r="G6">
        <f ca="1">NORMINV(RAND(),Лист1!$C$2,Лист1!$C$3)</f>
        <v>120.58417682258253</v>
      </c>
      <c r="H6">
        <f ca="1">NORMINV(RAND(),Лист1!$C$2+(Лист1!$C$2-AVERAGE(H1:H5)),Лист1!$C$3)</f>
        <v>134.49429955022495</v>
      </c>
      <c r="I6">
        <f ca="1">IF(Лист1!$C$5&gt;=6,ROUND(IF($B$1=TRUE,H6,G6),Лист1!$C$4),"")</f>
        <v>120.58</v>
      </c>
    </row>
    <row r="7" spans="1:14" x14ac:dyDescent="0.25">
      <c r="C7">
        <f ca="1">NORMINV(RAND(),Лист1!$B$2,Лист1!$B$3)</f>
        <v>93.439273632653851</v>
      </c>
      <c r="D7">
        <f ca="1">NORMINV(RAND(),Лист1!$B$2+(Лист1!$B$2-AVERAGE(D1:D6)),Лист1!$B$3)</f>
        <v>97.842772720745813</v>
      </c>
      <c r="E7">
        <f ca="1">IF(Лист1!$B$5&gt;=7,ROUND(IF($A$1=TRUE,D7,C7),Лист1!$B$4),"")</f>
        <v>93.44</v>
      </c>
      <c r="G7">
        <f ca="1">NORMINV(RAND(),Лист1!$C$2,Лист1!$C$3)</f>
        <v>103.08776571622725</v>
      </c>
      <c r="H7">
        <f ca="1">NORMINV(RAND(),Лист1!$C$2+(Лист1!$C$2-AVERAGE(H1:H6)),Лист1!$C$3)</f>
        <v>113.46543220564048</v>
      </c>
      <c r="I7">
        <f ca="1">IF(Лист1!$C$5&gt;=7,ROUND(IF($B$1=TRUE,H7,G7),Лист1!$C$4),"")</f>
        <v>103.09</v>
      </c>
    </row>
    <row r="8" spans="1:14" x14ac:dyDescent="0.25">
      <c r="C8">
        <f ca="1">NORMINV(RAND(),Лист1!$B$2,Лист1!$B$3)</f>
        <v>106.69794019866799</v>
      </c>
      <c r="D8">
        <f ca="1">NORMINV(RAND(),Лист1!$B$2+(Лист1!$B$2-AVERAGE(D1:D7)),Лист1!$B$3)</f>
        <v>108.0563117286783</v>
      </c>
      <c r="E8">
        <f ca="1">IF(Лист1!$B$5&gt;=8,ROUND(IF($A$1=TRUE,D8,C8),Лист1!$B$4),"")</f>
        <v>106.7</v>
      </c>
      <c r="G8">
        <f ca="1">NORMINV(RAND(),Лист1!$C$2,Лист1!$C$3)</f>
        <v>116.03579013993132</v>
      </c>
      <c r="H8">
        <f ca="1">NORMINV(RAND(),Лист1!$C$2+(Лист1!$C$2-AVERAGE(H1:H7)),Лист1!$C$3)</f>
        <v>119.21037678288111</v>
      </c>
      <c r="I8">
        <f ca="1">IF(Лист1!$C$5&gt;=8,ROUND(IF($B$1=TRUE,H8,G8),Лист1!$C$4),"")</f>
        <v>116.04</v>
      </c>
    </row>
    <row r="9" spans="1:14" x14ac:dyDescent="0.25">
      <c r="C9">
        <f ca="1">NORMINV(RAND(),Лист1!$B$2,Лист1!$B$3)</f>
        <v>102.48674614109689</v>
      </c>
      <c r="D9">
        <f ca="1">NORMINV(RAND(),Лист1!$B$2+(Лист1!$B$2-AVERAGE(D1:D8)),Лист1!$B$3)</f>
        <v>95.588639054845203</v>
      </c>
      <c r="E9">
        <f ca="1">IF(Лист1!$B$5&gt;=9,ROUND(IF($A$1=TRUE,D9,C9),Лист1!$B$4),"")</f>
        <v>102.49</v>
      </c>
      <c r="G9">
        <f ca="1">NORMINV(RAND(),Лист1!$C$2,Лист1!$C$3)</f>
        <v>131.92876534145586</v>
      </c>
      <c r="H9">
        <f ca="1">NORMINV(RAND(),Лист1!$C$2+(Лист1!$C$2-AVERAGE(H1:H8)),Лист1!$C$3)</f>
        <v>114.6823304030067</v>
      </c>
      <c r="I9">
        <f ca="1">IF(Лист1!$C$5&gt;=8,ROUND(IF($B$1=TRUE,H9,G9),Лист1!$C$4),"")</f>
        <v>131.93</v>
      </c>
    </row>
    <row r="10" spans="1:14" x14ac:dyDescent="0.25">
      <c r="C10">
        <f ca="1">NORMINV(RAND(),Лист1!$B$2,Лист1!$B$3)</f>
        <v>103.60685392087304</v>
      </c>
      <c r="D10">
        <f ca="1">NORMINV(RAND(),Лист1!$B$2+(Лист1!$B$2-AVERAGE(D1:D9)),Лист1!$B$3)</f>
        <v>100.05610070143783</v>
      </c>
      <c r="E10">
        <f ca="1">IF(Лист1!$B$5&gt;=10,ROUND(IF($A$1=TRUE,D10,C10),Лист1!$B$4),"")</f>
        <v>103.61</v>
      </c>
      <c r="G10">
        <f ca="1">NORMINV(RAND(),Лист1!$C$2,Лист1!$C$3)</f>
        <v>115.02568723089517</v>
      </c>
      <c r="H10">
        <f ca="1">NORMINV(RAND(),Лист1!$C$2+(Лист1!$C$2-AVERAGE(H1:H9)),Лист1!$C$3)</f>
        <v>138.43775308844502</v>
      </c>
      <c r="I10">
        <f ca="1">IF(Лист1!$C$5&gt;=10,ROUND(IF($B$1=TRUE,H10,G10),Лист1!$C$4),"")</f>
        <v>115.03</v>
      </c>
    </row>
    <row r="11" spans="1:14" x14ac:dyDescent="0.25">
      <c r="C11">
        <f ca="1">NORMINV(RAND(),Лист1!$B$2,Лист1!$B$3)</f>
        <v>95.430876117112788</v>
      </c>
      <c r="D11">
        <f ca="1">NORMINV(RAND(),Лист1!$B$2+(Лист1!$B$2-AVERAGE(D1:D10)),Лист1!$B$3)</f>
        <v>122.35514660125799</v>
      </c>
      <c r="E11" t="str">
        <f>IF(Лист1!$B$5&gt;=11,ROUND(IF($A$1=TRUE,D11,C11),Лист1!$B$4),"")</f>
        <v/>
      </c>
      <c r="G11">
        <f ca="1">NORMINV(RAND(),Лист1!$C$2,Лист1!$C$3)</f>
        <v>132.75878762013494</v>
      </c>
      <c r="H11">
        <f ca="1">NORMINV(RAND(),Лист1!$C$2+(Лист1!$C$2-AVERAGE(H1:H10)),Лист1!$C$3)</f>
        <v>143.15607521076205</v>
      </c>
      <c r="I11" t="str">
        <f>IF(Лист1!$C$5&gt;=11,ROUND(IF($A$1=TRUE,H11,G11),Лист1!$C$4),"")</f>
        <v/>
      </c>
    </row>
    <row r="12" spans="1:14" x14ac:dyDescent="0.25">
      <c r="C12">
        <f ca="1">NORMINV(RAND(),Лист1!$B$2,Лист1!$B$3)</f>
        <v>80.267592984436419</v>
      </c>
      <c r="D12">
        <f ca="1">NORMINV(RAND(),Лист1!$B$2+(Лист1!$B$2-AVERAGE(D1:D11)),Лист1!$B$3)</f>
        <v>106.57214993225487</v>
      </c>
      <c r="E12" t="str">
        <f>IF(Лист1!$B$5&gt;=12,ROUND(IF($A$1=TRUE,D12,C12),Лист1!$B$4),"")</f>
        <v/>
      </c>
      <c r="G12">
        <f ca="1">NORMINV(RAND(),Лист1!$C$2,Лист1!$C$3)</f>
        <v>126.30173286790634</v>
      </c>
      <c r="H12">
        <f ca="1">NORMINV(RAND(),Лист1!$C$2+(Лист1!$C$2-AVERAGE(H1:H11)),Лист1!$C$3)</f>
        <v>117.72724109050776</v>
      </c>
      <c r="I12" t="str">
        <f>IF(Лист1!$C$5&gt;=12,ROUND(IF($A$1=TRUE,H12,G12),Лист1!$C$4),"")</f>
        <v/>
      </c>
    </row>
    <row r="13" spans="1:14" x14ac:dyDescent="0.25">
      <c r="C13">
        <f ca="1">NORMINV(RAND(),Лист1!$B$2,Лист1!$B$3)</f>
        <v>106.83021634207972</v>
      </c>
      <c r="D13">
        <f ca="1">NORMINV(RAND(),Лист1!$B$2+(Лист1!$B$2-AVERAGE(D1:D12)),Лист1!$B$3)</f>
        <v>105.42428796516688</v>
      </c>
      <c r="E13" t="str">
        <f>IF(Лист1!$B$5&gt;=13,ROUND(IF($A$1=TRUE,D13,C13),Лист1!$B$4),"")</f>
        <v/>
      </c>
      <c r="G13">
        <f ca="1">NORMINV(RAND(),Лист1!$C$2,Лист1!$C$3)</f>
        <v>108.40140548308982</v>
      </c>
      <c r="H13">
        <f ca="1">NORMINV(RAND(),Лист1!$C$2+(Лист1!$C$2-AVERAGE(H1:H12)),Лист1!$C$3)</f>
        <v>107.43779484489316</v>
      </c>
      <c r="I13" t="str">
        <f>IF(Лист1!$C$5&gt;=13,ROUND(IF($A$1=TRUE,H13,G13),Лист1!$C$4),"")</f>
        <v/>
      </c>
    </row>
    <row r="14" spans="1:14" x14ac:dyDescent="0.25">
      <c r="C14">
        <f ca="1">NORMINV(RAND(),Лист1!$B$2,Лист1!$B$3)</f>
        <v>91.298190696311025</v>
      </c>
      <c r="D14">
        <f ca="1">NORMINV(RAND(),Лист1!$B$2+(Лист1!$B$2-AVERAGE(D1:D13)),Лист1!$B$3)</f>
        <v>112.10441443466847</v>
      </c>
      <c r="E14" t="str">
        <f>IF(Лист1!$B$5&gt;=14,ROUND(IF($A$1=TRUE,D14,C14),Лист1!$B$4),"")</f>
        <v/>
      </c>
      <c r="G14">
        <f ca="1">NORMINV(RAND(),Лист1!$C$2,Лист1!$C$3)</f>
        <v>114.75393528876623</v>
      </c>
      <c r="H14">
        <f ca="1">NORMINV(RAND(),Лист1!$C$2+(Лист1!$C$2-AVERAGE(H1:H13)),Лист1!$C$3)</f>
        <v>109.0456602816416</v>
      </c>
      <c r="I14" t="str">
        <f>IF(Лист1!$C$5&gt;=14,ROUND(IF($A$1=TRUE,H14,G14),Лист1!$C$4),"")</f>
        <v/>
      </c>
    </row>
    <row r="15" spans="1:14" x14ac:dyDescent="0.25">
      <c r="C15">
        <f ca="1">NORMINV(RAND(),Лист1!$B$2,Лист1!$B$3)</f>
        <v>86.273667210614107</v>
      </c>
      <c r="D15">
        <f ca="1">NORMINV(RAND(),Лист1!$B$2+(Лист1!$B$2-AVERAGE(D1:D14)),Лист1!$B$3)</f>
        <v>95.79479929737299</v>
      </c>
      <c r="E15" t="str">
        <f>IF(Лист1!$B$5&gt;=15,ROUND(IF($A$1=TRUE,D15,C15),Лист1!$B$4),"")</f>
        <v/>
      </c>
      <c r="G15">
        <f ca="1">NORMINV(RAND(),Лист1!$C$2,Лист1!$C$3)</f>
        <v>117.24996053672362</v>
      </c>
      <c r="H15">
        <f ca="1">NORMINV(RAND(),Лист1!$C$2+(Лист1!$C$2-AVERAGE(H1:H14)),Лист1!$C$3)</f>
        <v>115.82507804258218</v>
      </c>
      <c r="I15" t="str">
        <f>IF(Лист1!$C$5&gt;=15,ROUND(IF($A$1=TRUE,H15,G15),Лист1!$C$4),"")</f>
        <v/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2018-02-14T22:45:38Z</dcterms:modified>
</cp:coreProperties>
</file>