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705" windowWidth="14805" windowHeight="7410"/>
  </bookViews>
  <sheets>
    <sheet name="Исходные данные" sheetId="1" r:id="rId1"/>
    <sheet name="Расчет ПППА" sheetId="2" r:id="rId2"/>
  </sheets>
  <definedNames>
    <definedName name="_xlnm.Print_Area" localSheetId="0">'Исходные данные'!$A$1:$F$39</definedName>
    <definedName name="_xlnm.Print_Area" localSheetId="1">'Расчет ПППА'!$A$1:$M$37</definedName>
  </definedNames>
  <calcPr calcId="145621"/>
</workbook>
</file>

<file path=xl/calcChain.xml><?xml version="1.0" encoding="utf-8"?>
<calcChain xmlns="http://schemas.openxmlformats.org/spreadsheetml/2006/main">
  <c r="A36" i="2" l="1"/>
  <c r="K36" i="2"/>
  <c r="H16" i="2"/>
  <c r="A11" i="2"/>
  <c r="A10" i="2"/>
  <c r="H11" i="2" l="1"/>
  <c r="B24" i="2" l="1"/>
  <c r="C24" i="2"/>
  <c r="D24" i="2"/>
  <c r="B25" i="2"/>
  <c r="C25" i="2"/>
  <c r="D25" i="2"/>
  <c r="B26" i="2"/>
  <c r="C26" i="2"/>
  <c r="D26" i="2"/>
  <c r="B27" i="2"/>
  <c r="C27" i="2"/>
  <c r="D27" i="2"/>
  <c r="B28" i="2"/>
  <c r="C28" i="2"/>
  <c r="D28" i="2"/>
  <c r="B29" i="2"/>
  <c r="C29" i="2"/>
  <c r="D29" i="2"/>
  <c r="B30" i="2"/>
  <c r="C30" i="2"/>
  <c r="D30" i="2"/>
  <c r="B31" i="2"/>
  <c r="C31" i="2"/>
  <c r="D31" i="2"/>
  <c r="B32" i="2"/>
  <c r="C32" i="2"/>
  <c r="D32" i="2"/>
  <c r="B33" i="2"/>
  <c r="C33" i="2"/>
  <c r="D33" i="2"/>
  <c r="K37" i="2" l="1"/>
  <c r="M37" i="2"/>
  <c r="H17" i="2" l="1"/>
  <c r="H15" i="2"/>
  <c r="H14" i="2"/>
  <c r="A5" i="2"/>
  <c r="A6" i="2"/>
  <c r="A4" i="2"/>
  <c r="A3" i="2"/>
  <c r="D9" i="1" l="1"/>
  <c r="A19" i="2" s="1"/>
  <c r="A37" i="2" l="1"/>
  <c r="H10" i="2" l="1"/>
  <c r="A25" i="2" l="1"/>
  <c r="E25" i="2"/>
  <c r="A31" i="2"/>
  <c r="E31" i="2"/>
  <c r="A33" i="2"/>
  <c r="E33" i="2"/>
  <c r="A27" i="2"/>
  <c r="E27" i="2"/>
  <c r="A26" i="2"/>
  <c r="E26" i="2"/>
  <c r="A30" i="2"/>
  <c r="E30" i="2"/>
  <c r="A29" i="2"/>
  <c r="E29" i="2"/>
  <c r="A24" i="2"/>
  <c r="E24" i="2"/>
  <c r="A28" i="2"/>
  <c r="E28" i="2"/>
  <c r="A32" i="2"/>
  <c r="E32" i="2"/>
  <c r="K24" i="2" l="1"/>
  <c r="L24" i="2" s="1"/>
  <c r="G24" i="2"/>
  <c r="F24" i="2"/>
  <c r="J24" i="2" s="1"/>
  <c r="A34" i="2"/>
  <c r="H24" i="2"/>
  <c r="I24" i="2" l="1"/>
  <c r="M24" i="2" l="1"/>
</calcChain>
</file>

<file path=xl/sharedStrings.xml><?xml version="1.0" encoding="utf-8"?>
<sst xmlns="http://schemas.openxmlformats.org/spreadsheetml/2006/main" count="64" uniqueCount="60">
  <si>
    <t>1-ое определение</t>
  </si>
  <si>
    <t>2-ое определение</t>
  </si>
  <si>
    <r>
      <t>X</t>
    </r>
    <r>
      <rPr>
        <vertAlign val="subscript"/>
        <sz val="12"/>
        <color theme="1"/>
        <rFont val="Times New Roman"/>
        <family val="1"/>
        <charset val="204"/>
      </rPr>
      <t>1</t>
    </r>
  </si>
  <si>
    <r>
      <t>X</t>
    </r>
    <r>
      <rPr>
        <vertAlign val="subscript"/>
        <sz val="12"/>
        <color theme="1"/>
        <rFont val="Times New Roman"/>
        <family val="1"/>
        <charset val="204"/>
      </rPr>
      <t>2</t>
    </r>
  </si>
  <si>
    <r>
      <t>X</t>
    </r>
    <r>
      <rPr>
        <vertAlign val="subscript"/>
        <sz val="12"/>
        <color theme="1"/>
        <rFont val="Times New Roman"/>
        <family val="1"/>
        <charset val="204"/>
      </rPr>
      <t>ср</t>
    </r>
  </si>
  <si>
    <t>№ п/п</t>
  </si>
  <si>
    <t>Дата</t>
  </si>
  <si>
    <t>Наиманование лаборатории</t>
  </si>
  <si>
    <t>Объект</t>
  </si>
  <si>
    <t>Определяемый показатель</t>
  </si>
  <si>
    <t>Методика анализа</t>
  </si>
  <si>
    <t>Обозначение НД на методику анализа</t>
  </si>
  <si>
    <t>Единица измерения</t>
  </si>
  <si>
    <t>И.О. Фамилия руководителя лаборатории</t>
  </si>
  <si>
    <t>Должность ответственного за ВКК</t>
  </si>
  <si>
    <t>Менеджер по качеству</t>
  </si>
  <si>
    <t>И.О. Фамилия ответственного за ВКК</t>
  </si>
  <si>
    <t>Погрешность аттестованного значения</t>
  </si>
  <si>
    <t>методики</t>
  </si>
  <si>
    <t>результатов анализа в лаборатории</t>
  </si>
  <si>
    <t>Период проведения проверки</t>
  </si>
  <si>
    <t>5. Данные для проверки подконтрольности процедуры анализа:</t>
  </si>
  <si>
    <t>Параметры образца для контроля</t>
  </si>
  <si>
    <r>
      <t>X</t>
    </r>
    <r>
      <rPr>
        <vertAlign val="subscript"/>
        <sz val="12"/>
        <color theme="1"/>
        <rFont val="Times New Roman"/>
        <family val="1"/>
        <charset val="204"/>
      </rPr>
      <t>срср</t>
    </r>
  </si>
  <si>
    <r>
      <t>S</t>
    </r>
    <r>
      <rPr>
        <vertAlign val="subscript"/>
        <sz val="12"/>
        <color theme="1"/>
        <rFont val="Times New Roman"/>
        <family val="1"/>
        <charset val="204"/>
      </rPr>
      <t>x</t>
    </r>
  </si>
  <si>
    <r>
      <t>θ'</t>
    </r>
    <r>
      <rPr>
        <vertAlign val="subscript"/>
        <sz val="12"/>
        <color theme="1"/>
        <rFont val="Times New Roman"/>
        <family val="1"/>
        <charset val="204"/>
      </rPr>
      <t>л</t>
    </r>
  </si>
  <si>
    <r>
      <t>K</t>
    </r>
    <r>
      <rPr>
        <vertAlign val="subscript"/>
        <sz val="12"/>
        <color theme="1"/>
        <rFont val="Times New Roman"/>
        <family val="1"/>
        <charset val="204"/>
      </rPr>
      <t>ВП</t>
    </r>
  </si>
  <si>
    <t>*Для результатов, полученных в лаборатории - внутрилабораторная прецизионность.</t>
  </si>
  <si>
    <t>f=L-1</t>
  </si>
  <si>
    <r>
      <t>K</t>
    </r>
    <r>
      <rPr>
        <vertAlign val="subscript"/>
        <sz val="12"/>
        <color theme="1"/>
        <rFont val="Times New Roman"/>
        <family val="1"/>
        <charset val="204"/>
      </rPr>
      <t>П</t>
    </r>
  </si>
  <si>
    <r>
      <t>Условие
S</t>
    </r>
    <r>
      <rPr>
        <vertAlign val="subscript"/>
        <sz val="12"/>
        <color theme="1"/>
        <rFont val="Times New Roman"/>
        <family val="1"/>
        <charset val="204"/>
      </rPr>
      <t>x</t>
    </r>
    <r>
      <rPr>
        <sz val="12"/>
        <color theme="1"/>
        <rFont val="Times New Roman"/>
        <family val="1"/>
        <charset val="204"/>
      </rPr>
      <t xml:space="preserve">  ≤  K</t>
    </r>
    <r>
      <rPr>
        <vertAlign val="subscript"/>
        <sz val="12"/>
        <color theme="1"/>
        <rFont val="Times New Roman"/>
        <family val="1"/>
        <charset val="204"/>
      </rPr>
      <t>ВП</t>
    </r>
  </si>
  <si>
    <r>
      <t>Условие
ǀθ'</t>
    </r>
    <r>
      <rPr>
        <vertAlign val="subscript"/>
        <sz val="12"/>
        <color theme="1"/>
        <rFont val="Times New Roman"/>
        <family val="1"/>
        <charset val="204"/>
      </rPr>
      <t>л</t>
    </r>
    <r>
      <rPr>
        <sz val="12"/>
        <color theme="1"/>
        <rFont val="Times New Roman"/>
        <family val="1"/>
        <charset val="204"/>
      </rPr>
      <t>ǀ  ≤  K</t>
    </r>
    <r>
      <rPr>
        <vertAlign val="subscript"/>
        <sz val="12"/>
        <color theme="1"/>
        <rFont val="Times New Roman"/>
        <family val="1"/>
        <charset val="204"/>
      </rPr>
      <t>П</t>
    </r>
  </si>
  <si>
    <t>Стабильность
процесса анализа</t>
  </si>
  <si>
    <t>испытательная лаборатория ООО "Зеленая Лунь"</t>
  </si>
  <si>
    <t>нефтепродукты</t>
  </si>
  <si>
    <t>ГОСТ РЕН 13016-1</t>
  </si>
  <si>
    <t>кПа</t>
  </si>
  <si>
    <t>СКО повторяемости</t>
  </si>
  <si>
    <t>Предел повторяемости</t>
  </si>
  <si>
    <t>Правильность</t>
  </si>
  <si>
    <t>Показатели качества
(в абс. ед.)</t>
  </si>
  <si>
    <t>Результаты измерений</t>
  </si>
  <si>
    <t>определение давления насыщенных паров</t>
  </si>
  <si>
    <t>И.И. Петров</t>
  </si>
  <si>
    <t>П.П. Иванов</t>
  </si>
  <si>
    <t>давление насыщенных паров</t>
  </si>
  <si>
    <t>Периодическая проверка подконтрольности процедуры выполнения анализа</t>
  </si>
  <si>
    <t>Аттестованное значение в ОК</t>
  </si>
  <si>
    <r>
      <t>СКО воспроизводимости</t>
    </r>
    <r>
      <rPr>
        <vertAlign val="superscript"/>
        <sz val="12"/>
        <rFont val="Times New Roman"/>
        <family val="1"/>
        <charset val="204"/>
      </rPr>
      <t>*</t>
    </r>
  </si>
  <si>
    <r>
      <t>Предел воспроизводимости</t>
    </r>
    <r>
      <rPr>
        <vertAlign val="superscript"/>
        <sz val="12"/>
        <rFont val="Times New Roman"/>
        <family val="1"/>
        <charset val="204"/>
      </rPr>
      <t>*</t>
    </r>
  </si>
  <si>
    <t>Автоматизированная процедура расчета результатов периодической проверки подконтрольности процедуры анализа с применением образца для контроля.
© Д.А. Цимбаленко, d_tsim@list.ru, версия 23.04.2016</t>
  </si>
  <si>
    <t>Периодическая проверка подконтрольности процедуры выполнения анализа с образцом для контроля</t>
  </si>
  <si>
    <t>Фактические значения показателей качества результатов анализа в лаборатории (в абс. ед.)</t>
  </si>
  <si>
    <t>СКО внутрилабораторной прецизионности</t>
  </si>
  <si>
    <t>Погрешность</t>
  </si>
  <si>
    <t>Результаты проверки подконтрольности  процедуры выполнения анализа</t>
  </si>
  <si>
    <t>µ(f)</t>
  </si>
  <si>
    <t>Должность исполнителя</t>
  </si>
  <si>
    <t>Инженер-химик</t>
  </si>
  <si>
    <t>Правильность (интервальная оценка)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</si>
</sst>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vertAlign val="subscript"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b/>
      <sz val="12"/>
      <color theme="1"/>
      <name val="Calibri"/>
      <family val="2"/>
      <charset val="204"/>
    </font>
    <font>
      <sz val="10"/>
      <name val="Arial Cyr"/>
      <charset val="204"/>
    </font>
    <font>
      <sz val="12"/>
      <color theme="1"/>
      <name val="Calibri"/>
      <family val="2"/>
      <scheme val="minor"/>
    </font>
    <font>
      <vertAlign val="superscript"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10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14" fontId="3" fillId="2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/>
    <xf numFmtId="0" fontId="3" fillId="0" borderId="0" xfId="0" applyFont="1" applyAlignment="1">
      <alignment horizontal="right"/>
    </xf>
    <xf numFmtId="0" fontId="3" fillId="0" borderId="6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164" fontId="5" fillId="0" borderId="0" xfId="0" applyNumberFormat="1" applyFont="1" applyBorder="1" applyAlignment="1">
      <alignment horizontal="center"/>
    </xf>
    <xf numFmtId="164" fontId="3" fillId="0" borderId="0" xfId="0" applyNumberFormat="1" applyFont="1" applyBorder="1" applyAlignment="1">
      <alignment horizontal="center"/>
    </xf>
    <xf numFmtId="164" fontId="3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top"/>
    </xf>
    <xf numFmtId="0" fontId="0" fillId="0" borderId="2" xfId="0" applyFont="1" applyFill="1" applyBorder="1" applyAlignment="1">
      <alignment horizontal="center" vertical="top"/>
    </xf>
    <xf numFmtId="0" fontId="0" fillId="0" borderId="7" xfId="0" applyFont="1" applyFill="1" applyBorder="1" applyAlignment="1">
      <alignment horizontal="center" vertical="top"/>
    </xf>
    <xf numFmtId="0" fontId="3" fillId="0" borderId="0" xfId="0" applyFont="1" applyFill="1" applyBorder="1" applyAlignment="1">
      <alignment horizontal="center" vertical="top"/>
    </xf>
    <xf numFmtId="0" fontId="0" fillId="0" borderId="0" xfId="0" applyFill="1" applyBorder="1" applyAlignment="1">
      <alignment horizontal="center" vertical="top"/>
    </xf>
    <xf numFmtId="0" fontId="6" fillId="0" borderId="1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2" borderId="4" xfId="0" applyFont="1" applyFill="1" applyBorder="1" applyAlignment="1" applyProtection="1">
      <alignment horizontal="left" vertical="center" wrapText="1"/>
      <protection locked="0"/>
    </xf>
    <xf numFmtId="0" fontId="0" fillId="0" borderId="3" xfId="0" applyBorder="1" applyAlignment="1" applyProtection="1">
      <alignment wrapText="1"/>
      <protection locked="0"/>
    </xf>
    <xf numFmtId="0" fontId="0" fillId="0" borderId="5" xfId="0" applyBorder="1" applyAlignment="1" applyProtection="1">
      <alignment wrapText="1"/>
      <protection locked="0"/>
    </xf>
    <xf numFmtId="0" fontId="3" fillId="0" borderId="4" xfId="0" applyFont="1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5" xfId="0" applyFill="1" applyBorder="1" applyAlignment="1"/>
    <xf numFmtId="0" fontId="2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3" fillId="0" borderId="4" xfId="0" applyFont="1" applyBorder="1" applyAlignment="1">
      <alignment horizontal="left" vertical="center"/>
    </xf>
    <xf numFmtId="0" fontId="0" fillId="0" borderId="3" xfId="0" applyBorder="1" applyAlignment="1"/>
    <xf numFmtId="0" fontId="0" fillId="0" borderId="5" xfId="0" applyBorder="1" applyAlignment="1"/>
    <xf numFmtId="0" fontId="3" fillId="0" borderId="1" xfId="0" applyFont="1" applyBorder="1" applyAlignment="1"/>
    <xf numFmtId="0" fontId="0" fillId="0" borderId="1" xfId="0" applyBorder="1" applyAlignment="1"/>
    <xf numFmtId="0" fontId="3" fillId="2" borderId="1" xfId="0" applyFont="1" applyFill="1" applyBorder="1" applyAlignment="1" applyProtection="1">
      <protection locked="0"/>
    </xf>
    <xf numFmtId="0" fontId="0" fillId="0" borderId="1" xfId="0" applyBorder="1" applyAlignment="1" applyProtection="1">
      <protection locked="0"/>
    </xf>
    <xf numFmtId="0" fontId="2" fillId="0" borderId="8" xfId="0" applyFont="1" applyFill="1" applyBorder="1" applyAlignment="1" applyProtection="1">
      <alignment horizontal="left" vertical="center"/>
    </xf>
    <xf numFmtId="0" fontId="0" fillId="0" borderId="8" xfId="0" applyBorder="1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vertical="center"/>
    </xf>
    <xf numFmtId="0" fontId="2" fillId="2" borderId="4" xfId="0" applyFont="1" applyFill="1" applyBorder="1" applyAlignment="1" applyProtection="1">
      <alignment horizontal="center" vertical="center"/>
      <protection locked="0"/>
    </xf>
    <xf numFmtId="0" fontId="2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 applyAlignment="1"/>
    <xf numFmtId="0" fontId="2" fillId="2" borderId="5" xfId="0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0" fillId="0" borderId="3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0" xfId="0" applyFont="1" applyFill="1"/>
    <xf numFmtId="0" fontId="3" fillId="0" borderId="0" xfId="0" applyFont="1" applyFill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5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0" fontId="3" fillId="0" borderId="0" xfId="0" applyFont="1" applyFill="1" applyAlignment="1">
      <alignment horizontal="right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7"/>
  <sheetViews>
    <sheetView tabSelected="1" zoomScaleNormal="100" zoomScaleSheetLayoutView="100" workbookViewId="0">
      <selection activeCell="D31" sqref="D31"/>
    </sheetView>
  </sheetViews>
  <sheetFormatPr defaultRowHeight="15" x14ac:dyDescent="0.25"/>
  <cols>
    <col min="1" max="1" width="6" customWidth="1"/>
    <col min="2" max="2" width="16.85546875" customWidth="1"/>
    <col min="3" max="4" width="19.42578125" customWidth="1"/>
    <col min="5" max="5" width="14.7109375" customWidth="1"/>
    <col min="6" max="6" width="18.42578125" customWidth="1"/>
  </cols>
  <sheetData>
    <row r="1" spans="1:6" ht="15.75" x14ac:dyDescent="0.25">
      <c r="A1" s="82" t="s">
        <v>46</v>
      </c>
      <c r="B1" s="83"/>
      <c r="C1" s="83"/>
      <c r="D1" s="83"/>
      <c r="E1" s="83"/>
      <c r="F1" s="83"/>
    </row>
    <row r="2" spans="1:6" ht="15.75" x14ac:dyDescent="0.25">
      <c r="A2" s="6"/>
      <c r="B2" s="6"/>
      <c r="C2" s="6"/>
      <c r="D2" s="6"/>
      <c r="E2" s="6"/>
      <c r="F2" s="6"/>
    </row>
    <row r="3" spans="1:6" ht="47.25" customHeight="1" x14ac:dyDescent="0.25">
      <c r="A3" s="52" t="s">
        <v>7</v>
      </c>
      <c r="B3" s="53"/>
      <c r="C3" s="54"/>
      <c r="D3" s="49" t="s">
        <v>33</v>
      </c>
      <c r="E3" s="50"/>
      <c r="F3" s="51"/>
    </row>
    <row r="4" spans="1:6" ht="26.25" customHeight="1" x14ac:dyDescent="0.25">
      <c r="A4" s="52" t="s">
        <v>8</v>
      </c>
      <c r="B4" s="53"/>
      <c r="C4" s="54"/>
      <c r="D4" s="49" t="s">
        <v>34</v>
      </c>
      <c r="E4" s="50"/>
      <c r="F4" s="51"/>
    </row>
    <row r="5" spans="1:6" ht="26.25" customHeight="1" x14ac:dyDescent="0.25">
      <c r="A5" s="52" t="s">
        <v>9</v>
      </c>
      <c r="B5" s="53"/>
      <c r="C5" s="54"/>
      <c r="D5" s="49" t="s">
        <v>45</v>
      </c>
      <c r="E5" s="50"/>
      <c r="F5" s="51"/>
    </row>
    <row r="6" spans="1:6" ht="39.75" customHeight="1" x14ac:dyDescent="0.25">
      <c r="A6" s="52" t="s">
        <v>10</v>
      </c>
      <c r="B6" s="53"/>
      <c r="C6" s="54"/>
      <c r="D6" s="49" t="s">
        <v>42</v>
      </c>
      <c r="E6" s="50"/>
      <c r="F6" s="51"/>
    </row>
    <row r="7" spans="1:6" ht="20.25" customHeight="1" x14ac:dyDescent="0.25">
      <c r="A7" s="52" t="s">
        <v>11</v>
      </c>
      <c r="B7" s="53"/>
      <c r="C7" s="54"/>
      <c r="D7" s="49" t="s">
        <v>35</v>
      </c>
      <c r="E7" s="50"/>
      <c r="F7" s="51"/>
    </row>
    <row r="8" spans="1:6" ht="20.25" customHeight="1" x14ac:dyDescent="0.25">
      <c r="A8" s="52" t="s">
        <v>12</v>
      </c>
      <c r="B8" s="53"/>
      <c r="C8" s="54"/>
      <c r="D8" s="49" t="s">
        <v>36</v>
      </c>
      <c r="E8" s="50"/>
      <c r="F8" s="51"/>
    </row>
    <row r="9" spans="1:6" ht="20.25" customHeight="1" x14ac:dyDescent="0.25">
      <c r="A9" s="52" t="s">
        <v>20</v>
      </c>
      <c r="B9" s="53"/>
      <c r="C9" s="54"/>
      <c r="D9" s="57" t="str">
        <f>CONCATENATE(TEXT(MIN(B25:B34),"ДД.ММ.ГГГГ")," — ",TEXT(MAX(B25:B34),"ДД.ММ.ГГГГ"))</f>
        <v>15.01.2018 — 14.06.2018</v>
      </c>
      <c r="E9" s="58"/>
      <c r="F9" s="59"/>
    </row>
    <row r="10" spans="1:6" ht="15.75" x14ac:dyDescent="0.25">
      <c r="A10" s="6"/>
      <c r="B10" s="6"/>
      <c r="C10" s="6"/>
      <c r="D10" s="6"/>
      <c r="E10" s="6"/>
      <c r="F10" s="6"/>
    </row>
    <row r="11" spans="1:6" ht="18.75" customHeight="1" x14ac:dyDescent="0.25">
      <c r="A11" s="84" t="s">
        <v>47</v>
      </c>
      <c r="B11" s="85"/>
      <c r="C11" s="86"/>
      <c r="D11" s="14">
        <v>34.4</v>
      </c>
      <c r="E11" s="20"/>
      <c r="F11" s="20"/>
    </row>
    <row r="12" spans="1:6" ht="18.75" customHeight="1" x14ac:dyDescent="0.25">
      <c r="A12" s="84" t="s">
        <v>17</v>
      </c>
      <c r="B12" s="85"/>
      <c r="C12" s="86"/>
      <c r="D12" s="14">
        <v>0.1</v>
      </c>
      <c r="E12" s="20"/>
      <c r="F12" s="20"/>
    </row>
    <row r="13" spans="1:6" ht="18.75" customHeight="1" x14ac:dyDescent="0.25">
      <c r="A13" s="16"/>
      <c r="B13" s="17"/>
      <c r="C13" s="5"/>
      <c r="D13" s="5"/>
      <c r="E13" s="5"/>
      <c r="F13" s="5"/>
    </row>
    <row r="14" spans="1:6" ht="36" customHeight="1" x14ac:dyDescent="0.25">
      <c r="A14" s="81" t="s">
        <v>40</v>
      </c>
      <c r="B14" s="67"/>
      <c r="C14" s="67"/>
      <c r="D14" s="4" t="s">
        <v>18</v>
      </c>
      <c r="E14" s="72" t="s">
        <v>19</v>
      </c>
      <c r="F14" s="73"/>
    </row>
    <row r="15" spans="1:6" ht="18.75" customHeight="1" x14ac:dyDescent="0.25">
      <c r="A15" s="69" t="s">
        <v>37</v>
      </c>
      <c r="B15" s="70"/>
      <c r="C15" s="70"/>
      <c r="D15" s="14">
        <v>0.46</v>
      </c>
      <c r="E15" s="71">
        <v>0.46</v>
      </c>
      <c r="F15" s="80"/>
    </row>
    <row r="16" spans="1:6" ht="18.75" customHeight="1" x14ac:dyDescent="0.25">
      <c r="A16" s="69" t="s">
        <v>38</v>
      </c>
      <c r="B16" s="70"/>
      <c r="C16" s="70"/>
      <c r="D16" s="14">
        <v>1.26</v>
      </c>
      <c r="E16" s="71">
        <v>1.26</v>
      </c>
      <c r="F16" s="80"/>
    </row>
    <row r="17" spans="1:6" ht="18.75" customHeight="1" x14ac:dyDescent="0.25">
      <c r="A17" s="69" t="s">
        <v>48</v>
      </c>
      <c r="B17" s="70"/>
      <c r="C17" s="70"/>
      <c r="D17" s="14">
        <v>0.91</v>
      </c>
      <c r="E17" s="71">
        <v>0.91</v>
      </c>
      <c r="F17" s="80"/>
    </row>
    <row r="18" spans="1:6" ht="18.75" customHeight="1" x14ac:dyDescent="0.25">
      <c r="A18" s="69" t="s">
        <v>49</v>
      </c>
      <c r="B18" s="70"/>
      <c r="C18" s="70"/>
      <c r="D18" s="14">
        <v>2.52</v>
      </c>
      <c r="E18" s="71">
        <v>2.52</v>
      </c>
      <c r="F18" s="80"/>
    </row>
    <row r="19" spans="1:6" ht="18.75" customHeight="1" x14ac:dyDescent="0.25">
      <c r="A19" s="69" t="s">
        <v>59</v>
      </c>
      <c r="B19" s="70"/>
      <c r="C19" s="70"/>
      <c r="D19" s="14">
        <v>0</v>
      </c>
      <c r="E19" s="71">
        <v>0.5</v>
      </c>
      <c r="F19" s="80"/>
    </row>
    <row r="20" spans="1:6" ht="18.75" customHeight="1" x14ac:dyDescent="0.25">
      <c r="A20" s="69" t="s">
        <v>54</v>
      </c>
      <c r="B20" s="70"/>
      <c r="C20" s="70"/>
      <c r="D20" s="14">
        <v>1.79</v>
      </c>
      <c r="E20" s="71">
        <v>1.79</v>
      </c>
      <c r="F20" s="80"/>
    </row>
    <row r="21" spans="1:6" ht="18.75" customHeight="1" x14ac:dyDescent="0.25">
      <c r="A21" s="64" t="s">
        <v>27</v>
      </c>
      <c r="B21" s="65"/>
      <c r="C21" s="65"/>
      <c r="D21" s="65"/>
      <c r="E21" s="65"/>
      <c r="F21" s="65"/>
    </row>
    <row r="22" spans="1:6" ht="18.75" customHeight="1" x14ac:dyDescent="0.25">
      <c r="A22" s="16"/>
      <c r="B22" s="17"/>
      <c r="C22" s="5"/>
      <c r="D22" s="5"/>
      <c r="E22" s="5"/>
      <c r="F22" s="5"/>
    </row>
    <row r="23" spans="1:6" ht="21.75" customHeight="1" x14ac:dyDescent="0.25">
      <c r="A23" s="66" t="s">
        <v>41</v>
      </c>
      <c r="B23" s="67"/>
      <c r="C23" s="67"/>
      <c r="D23" s="68"/>
      <c r="E23" s="5"/>
      <c r="F23" s="5"/>
    </row>
    <row r="24" spans="1:6" ht="36.75" customHeight="1" x14ac:dyDescent="0.25">
      <c r="A24" s="19" t="s">
        <v>5</v>
      </c>
      <c r="B24" s="13" t="s">
        <v>6</v>
      </c>
      <c r="C24" s="1" t="s">
        <v>0</v>
      </c>
      <c r="D24" s="1" t="s">
        <v>1</v>
      </c>
      <c r="E24" s="5"/>
      <c r="F24" s="5"/>
    </row>
    <row r="25" spans="1:6" ht="15.75" x14ac:dyDescent="0.25">
      <c r="A25" s="21">
        <v>1</v>
      </c>
      <c r="B25" s="18">
        <v>43115</v>
      </c>
      <c r="C25" s="15">
        <v>34.6</v>
      </c>
      <c r="D25" s="15">
        <v>34.6</v>
      </c>
      <c r="E25" s="5"/>
      <c r="F25" s="5"/>
    </row>
    <row r="26" spans="1:6" ht="15.75" x14ac:dyDescent="0.25">
      <c r="A26" s="21">
        <v>2</v>
      </c>
      <c r="B26" s="18">
        <v>43152</v>
      </c>
      <c r="C26" s="15">
        <v>34.4</v>
      </c>
      <c r="D26" s="15">
        <v>34.4</v>
      </c>
      <c r="E26" s="5"/>
      <c r="F26" s="5"/>
    </row>
    <row r="27" spans="1:6" ht="15.75" x14ac:dyDescent="0.25">
      <c r="A27" s="21">
        <v>3</v>
      </c>
      <c r="B27" s="18">
        <v>43182</v>
      </c>
      <c r="C27" s="15">
        <v>34.1</v>
      </c>
      <c r="D27" s="15">
        <v>34.299999999999997</v>
      </c>
      <c r="E27" s="5"/>
      <c r="F27" s="5"/>
    </row>
    <row r="28" spans="1:6" ht="15.75" x14ac:dyDescent="0.25">
      <c r="A28" s="21">
        <v>4</v>
      </c>
      <c r="B28" s="18">
        <v>43195</v>
      </c>
      <c r="C28" s="15">
        <v>34.4</v>
      </c>
      <c r="D28" s="15">
        <v>34</v>
      </c>
      <c r="E28" s="5"/>
      <c r="F28" s="5"/>
    </row>
    <row r="29" spans="1:6" ht="15.75" x14ac:dyDescent="0.25">
      <c r="A29" s="21">
        <v>5</v>
      </c>
      <c r="B29" s="18">
        <v>43201</v>
      </c>
      <c r="C29" s="15">
        <v>34</v>
      </c>
      <c r="D29" s="15">
        <v>34.200000000000003</v>
      </c>
    </row>
    <row r="30" spans="1:6" ht="15.75" x14ac:dyDescent="0.25">
      <c r="A30" s="21">
        <v>6</v>
      </c>
      <c r="B30" s="18">
        <v>43231</v>
      </c>
      <c r="C30" s="15">
        <v>34.4</v>
      </c>
      <c r="D30" s="15">
        <v>34.200000000000003</v>
      </c>
      <c r="E30" s="5"/>
      <c r="F30" s="5"/>
    </row>
    <row r="31" spans="1:6" ht="15.75" x14ac:dyDescent="0.25">
      <c r="A31" s="21">
        <v>7</v>
      </c>
      <c r="B31" s="18">
        <v>43265</v>
      </c>
      <c r="C31" s="15">
        <v>34.6</v>
      </c>
      <c r="D31" s="15">
        <v>34.4</v>
      </c>
      <c r="E31" s="5"/>
      <c r="F31" s="5"/>
    </row>
    <row r="32" spans="1:6" ht="15.75" x14ac:dyDescent="0.25">
      <c r="A32" s="21">
        <v>8</v>
      </c>
      <c r="B32" s="18"/>
      <c r="C32" s="15"/>
      <c r="D32" s="15"/>
      <c r="E32" s="5"/>
      <c r="F32" s="5"/>
    </row>
    <row r="33" spans="1:6" ht="15.75" x14ac:dyDescent="0.25">
      <c r="A33" s="21">
        <v>9</v>
      </c>
      <c r="B33" s="18"/>
      <c r="C33" s="15"/>
      <c r="D33" s="15"/>
    </row>
    <row r="34" spans="1:6" ht="15.75" x14ac:dyDescent="0.25">
      <c r="A34" s="21">
        <v>10</v>
      </c>
      <c r="B34" s="18"/>
      <c r="C34" s="15"/>
      <c r="D34" s="15"/>
      <c r="E34" s="5"/>
      <c r="F34" s="5"/>
    </row>
    <row r="35" spans="1:6" ht="15.75" x14ac:dyDescent="0.25">
      <c r="A35" s="16"/>
      <c r="B35" s="17"/>
      <c r="C35" s="5"/>
      <c r="D35" s="5"/>
      <c r="E35" s="5"/>
      <c r="F35" s="5"/>
    </row>
    <row r="36" spans="1:6" ht="15.75" x14ac:dyDescent="0.25">
      <c r="A36" s="60" t="s">
        <v>57</v>
      </c>
      <c r="B36" s="61"/>
      <c r="C36" s="61"/>
      <c r="D36" s="62" t="s">
        <v>58</v>
      </c>
      <c r="E36" s="63"/>
      <c r="F36" s="63"/>
    </row>
    <row r="37" spans="1:6" ht="15.75" x14ac:dyDescent="0.25">
      <c r="A37" s="60" t="s">
        <v>13</v>
      </c>
      <c r="B37" s="61"/>
      <c r="C37" s="61"/>
      <c r="D37" s="62" t="s">
        <v>43</v>
      </c>
      <c r="E37" s="63"/>
      <c r="F37" s="63"/>
    </row>
    <row r="38" spans="1:6" ht="15.75" x14ac:dyDescent="0.25">
      <c r="A38" s="60" t="s">
        <v>14</v>
      </c>
      <c r="B38" s="61"/>
      <c r="C38" s="61"/>
      <c r="D38" s="62" t="s">
        <v>15</v>
      </c>
      <c r="E38" s="63"/>
      <c r="F38" s="63"/>
    </row>
    <row r="39" spans="1:6" ht="15.75" x14ac:dyDescent="0.25">
      <c r="A39" s="60" t="s">
        <v>16</v>
      </c>
      <c r="B39" s="61"/>
      <c r="C39" s="61"/>
      <c r="D39" s="62" t="s">
        <v>44</v>
      </c>
      <c r="E39" s="63"/>
      <c r="F39" s="63"/>
    </row>
    <row r="40" spans="1:6" ht="15.75" x14ac:dyDescent="0.25">
      <c r="A40" s="16"/>
      <c r="B40" s="17"/>
      <c r="C40" s="5"/>
      <c r="D40" s="5"/>
      <c r="E40" s="5"/>
      <c r="F40" s="5"/>
    </row>
    <row r="41" spans="1:6" ht="15.75" x14ac:dyDescent="0.25">
      <c r="A41" s="16"/>
      <c r="B41" s="17"/>
      <c r="C41" s="5"/>
      <c r="D41" s="5"/>
      <c r="E41" s="5"/>
      <c r="F41" s="5"/>
    </row>
    <row r="42" spans="1:6" ht="56.25" customHeight="1" x14ac:dyDescent="0.25">
      <c r="A42" s="55" t="s">
        <v>50</v>
      </c>
      <c r="B42" s="56"/>
      <c r="C42" s="56"/>
      <c r="D42" s="56"/>
      <c r="E42" s="56"/>
      <c r="F42" s="56"/>
    </row>
    <row r="43" spans="1:6" ht="15.75" x14ac:dyDescent="0.25">
      <c r="A43" s="16"/>
      <c r="B43" s="17"/>
      <c r="C43" s="5"/>
      <c r="D43" s="5"/>
      <c r="E43" s="5"/>
      <c r="F43" s="5"/>
    </row>
    <row r="44" spans="1:6" ht="15.75" x14ac:dyDescent="0.25">
      <c r="A44" s="16"/>
      <c r="B44" s="17"/>
      <c r="C44" s="5"/>
      <c r="D44" s="5"/>
      <c r="E44" s="5"/>
      <c r="F44" s="5"/>
    </row>
    <row r="45" spans="1:6" ht="15.75" x14ac:dyDescent="0.25">
      <c r="A45" s="16"/>
      <c r="B45" s="17"/>
      <c r="C45" s="5"/>
      <c r="D45" s="5"/>
      <c r="E45" s="5"/>
      <c r="F45" s="5"/>
    </row>
    <row r="46" spans="1:6" ht="15.75" x14ac:dyDescent="0.25">
      <c r="A46" s="16"/>
      <c r="B46" s="17"/>
      <c r="C46" s="5"/>
      <c r="D46" s="5"/>
      <c r="E46" s="5"/>
      <c r="F46" s="5"/>
    </row>
    <row r="47" spans="1:6" ht="15.75" x14ac:dyDescent="0.25">
      <c r="A47" s="16"/>
      <c r="B47" s="17"/>
      <c r="C47" s="5"/>
      <c r="D47" s="5"/>
      <c r="E47" s="5"/>
      <c r="F47" s="5"/>
    </row>
    <row r="48" spans="1:6" ht="15.75" x14ac:dyDescent="0.25">
      <c r="A48" s="16"/>
      <c r="B48" s="17"/>
      <c r="C48" s="5"/>
      <c r="D48" s="5"/>
      <c r="E48" s="5"/>
      <c r="F48" s="5"/>
    </row>
    <row r="49" spans="1:6" ht="15.75" x14ac:dyDescent="0.25">
      <c r="A49" s="16"/>
      <c r="B49" s="17"/>
      <c r="C49" s="5"/>
      <c r="D49" s="5"/>
      <c r="E49" s="5"/>
      <c r="F49" s="5"/>
    </row>
    <row r="50" spans="1:6" ht="15.75" x14ac:dyDescent="0.25">
      <c r="A50" s="16"/>
      <c r="B50" s="17"/>
      <c r="C50" s="5"/>
      <c r="D50" s="5"/>
      <c r="E50" s="5"/>
      <c r="F50" s="5"/>
    </row>
    <row r="51" spans="1:6" ht="15.75" x14ac:dyDescent="0.25">
      <c r="A51" s="16"/>
      <c r="B51" s="17"/>
      <c r="C51" s="5"/>
      <c r="D51" s="5"/>
      <c r="E51" s="5"/>
      <c r="F51" s="5"/>
    </row>
    <row r="52" spans="1:6" ht="15.75" x14ac:dyDescent="0.25">
      <c r="A52" s="16"/>
      <c r="B52" s="17"/>
      <c r="C52" s="5"/>
      <c r="D52" s="5"/>
      <c r="E52" s="5"/>
      <c r="F52" s="5"/>
    </row>
    <row r="53" spans="1:6" ht="15.75" x14ac:dyDescent="0.25">
      <c r="A53" s="16"/>
      <c r="B53" s="17"/>
      <c r="C53" s="5"/>
      <c r="D53" s="5"/>
      <c r="E53" s="5"/>
      <c r="F53" s="5"/>
    </row>
    <row r="54" spans="1:6" ht="15.75" x14ac:dyDescent="0.25">
      <c r="A54" s="16"/>
      <c r="B54" s="17"/>
      <c r="C54" s="5"/>
      <c r="D54" s="5"/>
      <c r="E54" s="5"/>
      <c r="F54" s="5"/>
    </row>
    <row r="55" spans="1:6" ht="15.75" x14ac:dyDescent="0.25">
      <c r="A55" s="16"/>
      <c r="B55" s="17"/>
      <c r="C55" s="5"/>
      <c r="D55" s="5"/>
      <c r="E55" s="5"/>
      <c r="F55" s="5"/>
    </row>
    <row r="56" spans="1:6" ht="15.75" x14ac:dyDescent="0.25">
      <c r="A56" s="16"/>
      <c r="B56" s="17"/>
      <c r="C56" s="5"/>
      <c r="D56" s="5"/>
      <c r="E56" s="5"/>
      <c r="F56" s="5"/>
    </row>
    <row r="57" spans="1:6" ht="15.75" x14ac:dyDescent="0.25">
      <c r="A57" s="16"/>
      <c r="B57" s="17"/>
      <c r="C57" s="5"/>
      <c r="D57" s="5"/>
      <c r="E57" s="5"/>
      <c r="F57" s="5"/>
    </row>
    <row r="58" spans="1:6" ht="15.75" x14ac:dyDescent="0.25">
      <c r="A58" s="16"/>
      <c r="B58" s="17"/>
      <c r="C58" s="5"/>
      <c r="D58" s="5"/>
      <c r="E58" s="5"/>
      <c r="F58" s="5"/>
    </row>
    <row r="59" spans="1:6" ht="15.75" x14ac:dyDescent="0.25">
      <c r="A59" s="16"/>
      <c r="B59" s="17"/>
      <c r="C59" s="5"/>
      <c r="D59" s="5"/>
      <c r="E59" s="5"/>
      <c r="F59" s="5"/>
    </row>
    <row r="60" spans="1:6" ht="15.75" x14ac:dyDescent="0.25">
      <c r="A60" s="16"/>
      <c r="B60" s="17"/>
      <c r="C60" s="5"/>
      <c r="D60" s="5"/>
      <c r="E60" s="5"/>
      <c r="F60" s="5"/>
    </row>
    <row r="61" spans="1:6" ht="15.75" x14ac:dyDescent="0.25">
      <c r="A61" s="16"/>
      <c r="B61" s="17"/>
      <c r="C61" s="5"/>
      <c r="D61" s="5"/>
      <c r="E61" s="5"/>
      <c r="F61" s="5"/>
    </row>
    <row r="62" spans="1:6" ht="15.75" x14ac:dyDescent="0.25">
      <c r="A62" s="16"/>
      <c r="B62" s="17"/>
      <c r="C62" s="5"/>
      <c r="D62" s="5"/>
      <c r="E62" s="5"/>
      <c r="F62" s="5"/>
    </row>
    <row r="63" spans="1:6" ht="15.75" x14ac:dyDescent="0.25">
      <c r="A63" s="16"/>
      <c r="B63" s="17"/>
      <c r="C63" s="5"/>
      <c r="D63" s="5"/>
      <c r="E63" s="5"/>
      <c r="F63" s="5"/>
    </row>
    <row r="64" spans="1:6" ht="15.75" x14ac:dyDescent="0.25">
      <c r="A64" s="16"/>
      <c r="B64" s="17"/>
      <c r="C64" s="5"/>
      <c r="D64" s="5"/>
      <c r="E64" s="5"/>
      <c r="F64" s="5"/>
    </row>
    <row r="65" spans="1:6" ht="15.75" x14ac:dyDescent="0.25">
      <c r="A65" s="16"/>
      <c r="B65" s="17"/>
      <c r="C65" s="5"/>
      <c r="D65" s="5"/>
      <c r="E65" s="5"/>
      <c r="F65" s="5"/>
    </row>
    <row r="66" spans="1:6" ht="15.75" x14ac:dyDescent="0.25">
      <c r="A66" s="16"/>
      <c r="B66" s="17"/>
      <c r="C66" s="5"/>
      <c r="D66" s="5"/>
      <c r="E66" s="5"/>
      <c r="F66" s="5"/>
    </row>
    <row r="67" spans="1:6" ht="15.75" x14ac:dyDescent="0.25">
      <c r="A67" s="16"/>
      <c r="B67" s="17"/>
      <c r="C67" s="5"/>
      <c r="D67" s="5"/>
      <c r="E67" s="5"/>
      <c r="F67" s="5"/>
    </row>
    <row r="68" spans="1:6" ht="15.75" x14ac:dyDescent="0.25">
      <c r="A68" s="16"/>
      <c r="B68" s="17"/>
      <c r="C68" s="5"/>
      <c r="D68" s="5"/>
      <c r="E68" s="5"/>
      <c r="F68" s="5"/>
    </row>
    <row r="69" spans="1:6" ht="15.75" x14ac:dyDescent="0.25">
      <c r="A69" s="16"/>
      <c r="B69" s="17"/>
      <c r="C69" s="5"/>
      <c r="D69" s="5"/>
      <c r="E69" s="5"/>
      <c r="F69" s="5"/>
    </row>
    <row r="70" spans="1:6" ht="15.75" x14ac:dyDescent="0.25">
      <c r="A70" s="16"/>
      <c r="B70" s="17"/>
      <c r="C70" s="5"/>
      <c r="D70" s="5"/>
      <c r="E70" s="5"/>
      <c r="F70" s="5"/>
    </row>
    <row r="71" spans="1:6" ht="15.75" x14ac:dyDescent="0.25">
      <c r="A71" s="16"/>
      <c r="B71" s="17"/>
      <c r="C71" s="5"/>
      <c r="D71" s="5"/>
      <c r="E71" s="5"/>
      <c r="F71" s="5"/>
    </row>
    <row r="72" spans="1:6" ht="15.75" x14ac:dyDescent="0.25">
      <c r="A72" s="16"/>
      <c r="B72" s="17"/>
      <c r="C72" s="5"/>
      <c r="D72" s="5"/>
      <c r="E72" s="5"/>
      <c r="F72" s="5"/>
    </row>
    <row r="73" spans="1:6" ht="15.75" x14ac:dyDescent="0.25">
      <c r="A73" s="16"/>
      <c r="B73" s="17"/>
      <c r="C73" s="5"/>
      <c r="D73" s="5"/>
      <c r="E73" s="5"/>
      <c r="F73" s="5"/>
    </row>
    <row r="77" spans="1:6" ht="15" customHeight="1" x14ac:dyDescent="0.25"/>
  </sheetData>
  <sheetProtection sheet="1" objects="1" scenarios="1" formatCells="0" formatColumns="0" formatRows="0"/>
  <sortState ref="B18:D42">
    <sortCondition ref="B18:B42"/>
  </sortState>
  <mergeCells count="42">
    <mergeCell ref="A11:C11"/>
    <mergeCell ref="A12:C12"/>
    <mergeCell ref="E18:F18"/>
    <mergeCell ref="E19:F19"/>
    <mergeCell ref="E20:F20"/>
    <mergeCell ref="A14:C14"/>
    <mergeCell ref="E14:F14"/>
    <mergeCell ref="E15:F15"/>
    <mergeCell ref="E16:F16"/>
    <mergeCell ref="E17:F17"/>
    <mergeCell ref="A23:D23"/>
    <mergeCell ref="A15:C15"/>
    <mergeCell ref="A16:C16"/>
    <mergeCell ref="A17:C17"/>
    <mergeCell ref="A18:C18"/>
    <mergeCell ref="A20:C20"/>
    <mergeCell ref="A19:C19"/>
    <mergeCell ref="A8:C8"/>
    <mergeCell ref="A9:C9"/>
    <mergeCell ref="A42:F42"/>
    <mergeCell ref="D8:F8"/>
    <mergeCell ref="D9:F9"/>
    <mergeCell ref="A36:C36"/>
    <mergeCell ref="A37:C37"/>
    <mergeCell ref="A38:C38"/>
    <mergeCell ref="A39:C39"/>
    <mergeCell ref="D36:F36"/>
    <mergeCell ref="D37:F37"/>
    <mergeCell ref="D38:F38"/>
    <mergeCell ref="D39:F39"/>
    <mergeCell ref="A21:F21"/>
    <mergeCell ref="D7:F7"/>
    <mergeCell ref="A3:C3"/>
    <mergeCell ref="A4:C4"/>
    <mergeCell ref="A5:C5"/>
    <mergeCell ref="A6:C6"/>
    <mergeCell ref="A7:C7"/>
    <mergeCell ref="A1:F1"/>
    <mergeCell ref="D3:F3"/>
    <mergeCell ref="D4:F4"/>
    <mergeCell ref="D5:F5"/>
    <mergeCell ref="D6:F6"/>
  </mergeCells>
  <pageMargins left="0.59055118110236227" right="0.39370078740157483" top="0.39370078740157483" bottom="0.19685039370078741" header="0.19685039370078741" footer="0.19685039370078741"/>
  <pageSetup paperSize="9" scale="9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5"/>
  <sheetViews>
    <sheetView zoomScale="84" zoomScaleNormal="84" workbookViewId="0">
      <selection activeCell="K24" sqref="K24"/>
    </sheetView>
  </sheetViews>
  <sheetFormatPr defaultRowHeight="15" x14ac:dyDescent="0.25"/>
  <cols>
    <col min="1" max="1" width="6.140625" customWidth="1"/>
    <col min="2" max="2" width="16" customWidth="1"/>
    <col min="3" max="5" width="13.7109375" customWidth="1"/>
    <col min="6" max="12" width="16.7109375" customWidth="1"/>
    <col min="13" max="13" width="27.28515625" customWidth="1"/>
    <col min="14" max="14" width="14.7109375" customWidth="1"/>
    <col min="15" max="15" width="18.5703125" customWidth="1"/>
    <col min="16" max="16" width="20.7109375" customWidth="1"/>
    <col min="17" max="17" width="20.5703125" customWidth="1"/>
    <col min="18" max="18" width="12" bestFit="1" customWidth="1"/>
    <col min="20" max="20" width="12" bestFit="1" customWidth="1"/>
  </cols>
  <sheetData>
    <row r="1" spans="1:26" ht="18.75" x14ac:dyDescent="0.25">
      <c r="A1" s="47" t="s">
        <v>51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22"/>
      <c r="O1" s="22"/>
      <c r="P1" s="22"/>
      <c r="Q1" s="22"/>
      <c r="R1" s="6"/>
      <c r="S1" s="6"/>
      <c r="T1" s="6"/>
      <c r="U1" s="6"/>
      <c r="V1" s="6"/>
      <c r="W1" s="6"/>
      <c r="X1" s="6"/>
      <c r="Y1" s="6"/>
      <c r="Z1" s="6"/>
    </row>
    <row r="2" spans="1:26" ht="15.75" x14ac:dyDescent="0.25">
      <c r="A2" s="87"/>
      <c r="B2" s="87"/>
      <c r="C2" s="87"/>
      <c r="D2" s="87"/>
      <c r="E2" s="87"/>
      <c r="F2" s="87"/>
      <c r="G2" s="87"/>
      <c r="H2" s="87"/>
      <c r="I2" s="88"/>
      <c r="J2" s="88"/>
      <c r="K2" s="88"/>
      <c r="L2" s="88"/>
      <c r="M2" s="88"/>
      <c r="N2" s="2"/>
      <c r="O2" s="2"/>
      <c r="P2" s="2"/>
      <c r="Q2" s="2"/>
      <c r="R2" s="6"/>
      <c r="S2" s="6"/>
      <c r="T2" s="6"/>
      <c r="U2" s="6"/>
      <c r="V2" s="6"/>
      <c r="W2" s="6"/>
      <c r="X2" s="6"/>
      <c r="Y2" s="6"/>
      <c r="Z2" s="6"/>
    </row>
    <row r="3" spans="1:26" ht="15.75" x14ac:dyDescent="0.25">
      <c r="A3" s="87" t="str">
        <f>CONCATENATE("1. Наименование лаборатории: ",'Исходные данные'!D3,".")</f>
        <v>1. Наименование лаборатории: испытательная лаборатория ООО "Зеленая Лунь".</v>
      </c>
      <c r="B3" s="87"/>
      <c r="C3" s="87"/>
      <c r="D3" s="87"/>
      <c r="E3" s="87"/>
      <c r="F3" s="87"/>
      <c r="G3" s="87"/>
      <c r="H3" s="87"/>
      <c r="I3" s="88"/>
      <c r="J3" s="88"/>
      <c r="K3" s="88"/>
      <c r="L3" s="88"/>
      <c r="M3" s="88"/>
      <c r="N3" s="2"/>
      <c r="O3" s="2"/>
      <c r="P3" s="2"/>
      <c r="Q3" s="2"/>
      <c r="R3" s="6"/>
      <c r="S3" s="6"/>
      <c r="T3" s="6"/>
      <c r="U3" s="6"/>
      <c r="V3" s="6"/>
      <c r="W3" s="6"/>
      <c r="X3" s="6"/>
      <c r="Y3" s="6"/>
      <c r="Z3" s="6"/>
    </row>
    <row r="4" spans="1:26" ht="15.75" x14ac:dyDescent="0.25">
      <c r="A4" s="87" t="str">
        <f>CONCATENATE("2. Контролируемый объект: ",'Исходные данные'!D4,".")</f>
        <v>2. Контролируемый объект: нефтепродукты.</v>
      </c>
      <c r="B4" s="87"/>
      <c r="C4" s="87"/>
      <c r="D4" s="87"/>
      <c r="E4" s="87"/>
      <c r="F4" s="87"/>
      <c r="G4" s="87"/>
      <c r="H4" s="87"/>
      <c r="I4" s="88"/>
      <c r="J4" s="88"/>
      <c r="K4" s="88"/>
      <c r="L4" s="88"/>
      <c r="M4" s="88"/>
      <c r="N4" s="2"/>
      <c r="O4" s="2"/>
      <c r="P4" s="2"/>
      <c r="Q4" s="2"/>
      <c r="R4" s="6"/>
      <c r="S4" s="6"/>
      <c r="T4" s="6"/>
      <c r="U4" s="6"/>
      <c r="V4" s="6"/>
      <c r="W4" s="6"/>
      <c r="X4" s="6"/>
      <c r="Y4" s="6"/>
      <c r="Z4" s="6"/>
    </row>
    <row r="5" spans="1:26" ht="15.75" x14ac:dyDescent="0.25">
      <c r="A5" s="87" t="str">
        <f>CONCATENATE("3. Определяемый показатель: ",'Исходные данные'!D5,".")</f>
        <v>3. Определяемый показатель: давление насыщенных паров.</v>
      </c>
      <c r="B5" s="87"/>
      <c r="C5" s="87"/>
      <c r="D5" s="87"/>
      <c r="E5" s="87"/>
      <c r="F5" s="87"/>
      <c r="G5" s="87"/>
      <c r="H5" s="87"/>
      <c r="I5" s="88"/>
      <c r="J5" s="88"/>
      <c r="K5" s="88"/>
      <c r="L5" s="88"/>
      <c r="M5" s="88"/>
      <c r="N5" s="2"/>
      <c r="O5" s="2"/>
      <c r="P5" s="2"/>
      <c r="Q5" s="2"/>
      <c r="R5" s="6"/>
      <c r="S5" s="6"/>
      <c r="T5" s="6"/>
      <c r="U5" s="6"/>
      <c r="V5" s="6"/>
      <c r="W5" s="6"/>
      <c r="X5" s="6"/>
      <c r="Y5" s="6"/>
      <c r="Z5" s="6"/>
    </row>
    <row r="6" spans="1:26" ht="15.75" x14ac:dyDescent="0.25">
      <c r="A6" s="87" t="str">
        <f>CONCATENATE("4. Методика анализа: ",'Исходные данные'!D6," по ",'Исходные данные'!D7,".")</f>
        <v>4. Методика анализа: определение давления насыщенных паров по ГОСТ РЕН 13016-1.</v>
      </c>
      <c r="B6" s="87"/>
      <c r="C6" s="87"/>
      <c r="D6" s="87"/>
      <c r="E6" s="87"/>
      <c r="F6" s="87"/>
      <c r="G6" s="87"/>
      <c r="H6" s="87"/>
      <c r="I6" s="88"/>
      <c r="J6" s="88"/>
      <c r="K6" s="88"/>
      <c r="L6" s="88"/>
      <c r="M6" s="88"/>
      <c r="N6" s="2"/>
      <c r="O6" s="2"/>
      <c r="P6" s="2"/>
      <c r="Q6" s="2"/>
      <c r="R6" s="6"/>
      <c r="S6" s="6"/>
      <c r="T6" s="6"/>
      <c r="U6" s="6"/>
      <c r="V6" s="6"/>
      <c r="W6" s="6"/>
      <c r="X6" s="6"/>
      <c r="Y6" s="6"/>
      <c r="Z6" s="6"/>
    </row>
    <row r="7" spans="1:26" ht="15.75" x14ac:dyDescent="0.25">
      <c r="A7" s="87" t="s">
        <v>21</v>
      </c>
      <c r="B7" s="87"/>
      <c r="C7" s="87"/>
      <c r="D7" s="87"/>
      <c r="E7" s="87"/>
      <c r="F7" s="87"/>
      <c r="G7" s="87"/>
      <c r="H7" s="87"/>
      <c r="I7" s="88"/>
      <c r="J7" s="88"/>
      <c r="K7" s="88"/>
      <c r="L7" s="88"/>
      <c r="M7" s="88"/>
      <c r="N7" s="2"/>
      <c r="O7" s="2"/>
      <c r="P7" s="2"/>
      <c r="Q7" s="2"/>
      <c r="R7" s="6"/>
      <c r="S7" s="6"/>
      <c r="T7" s="6"/>
      <c r="U7" s="6"/>
      <c r="V7" s="6"/>
      <c r="W7" s="6"/>
      <c r="X7" s="6"/>
      <c r="Y7" s="6"/>
      <c r="Z7" s="6"/>
    </row>
    <row r="8" spans="1:26" ht="15.75" x14ac:dyDescent="0.25">
      <c r="A8" s="87"/>
      <c r="B8" s="87"/>
      <c r="C8" s="87"/>
      <c r="D8" s="87"/>
      <c r="E8" s="87"/>
      <c r="F8" s="87"/>
      <c r="G8" s="87"/>
      <c r="H8" s="87"/>
      <c r="I8" s="88"/>
      <c r="J8" s="88"/>
      <c r="K8" s="88"/>
      <c r="L8" s="88"/>
      <c r="M8" s="88"/>
      <c r="N8" s="2"/>
      <c r="O8" s="2"/>
      <c r="P8" s="2"/>
      <c r="Q8" s="2"/>
      <c r="R8" s="6"/>
      <c r="S8" s="6"/>
      <c r="T8" s="6"/>
      <c r="U8" s="6"/>
      <c r="V8" s="6"/>
      <c r="W8" s="6"/>
      <c r="X8" s="6"/>
      <c r="Y8" s="6"/>
      <c r="Z8" s="6"/>
    </row>
    <row r="9" spans="1:26" ht="15.75" x14ac:dyDescent="0.25">
      <c r="A9" s="89" t="s">
        <v>22</v>
      </c>
      <c r="B9" s="90"/>
      <c r="C9" s="90"/>
      <c r="D9" s="90"/>
      <c r="E9" s="90"/>
      <c r="F9" s="90"/>
      <c r="G9" s="90"/>
      <c r="H9" s="91"/>
      <c r="I9" s="88"/>
      <c r="J9" s="74"/>
      <c r="K9" s="75"/>
      <c r="L9" s="44"/>
      <c r="M9" s="44"/>
      <c r="N9" s="2"/>
      <c r="O9" s="2"/>
      <c r="P9" s="2"/>
      <c r="Q9" s="2"/>
      <c r="R9" s="6"/>
      <c r="S9" s="6"/>
      <c r="T9" s="6"/>
      <c r="U9" s="6"/>
      <c r="V9" s="6"/>
      <c r="W9" s="6"/>
      <c r="X9" s="6"/>
      <c r="Y9" s="6"/>
      <c r="Z9" s="6"/>
    </row>
    <row r="10" spans="1:26" ht="15.75" x14ac:dyDescent="0.25">
      <c r="A10" s="52" t="str">
        <f>CONCATENATE("Значение показателя в образце для контроля, ",'Исходные данные'!D8)</f>
        <v>Значение показателя в образце для контроля, кПа</v>
      </c>
      <c r="B10" s="53"/>
      <c r="C10" s="53"/>
      <c r="D10" s="53"/>
      <c r="E10" s="53"/>
      <c r="F10" s="53"/>
      <c r="G10" s="92"/>
      <c r="H10" s="9">
        <f>'Исходные данные'!D11</f>
        <v>34.4</v>
      </c>
      <c r="I10" s="88"/>
      <c r="J10" s="76"/>
      <c r="K10" s="77"/>
      <c r="L10" s="44"/>
      <c r="M10" s="44"/>
      <c r="N10" s="2"/>
      <c r="O10" s="2"/>
      <c r="P10" s="2"/>
      <c r="Q10" s="2"/>
      <c r="R10" s="6"/>
      <c r="S10" s="6"/>
      <c r="T10" s="6"/>
      <c r="U10" s="6"/>
      <c r="V10" s="6"/>
      <c r="W10" s="6"/>
      <c r="X10" s="6"/>
      <c r="Y10" s="6"/>
      <c r="Z10" s="6"/>
    </row>
    <row r="11" spans="1:26" ht="15.75" customHeight="1" x14ac:dyDescent="0.25">
      <c r="A11" s="52" t="str">
        <f>CONCATENATE("Погрешность значения показателя в образце для контроля, ",'Исходные данные'!D8)</f>
        <v>Погрешность значения показателя в образце для контроля, кПа</v>
      </c>
      <c r="B11" s="53"/>
      <c r="C11" s="53"/>
      <c r="D11" s="53"/>
      <c r="E11" s="53"/>
      <c r="F11" s="53"/>
      <c r="G11" s="92"/>
      <c r="H11" s="9">
        <f>'Исходные данные'!D12</f>
        <v>0.1</v>
      </c>
      <c r="I11" s="88"/>
      <c r="J11" s="76"/>
      <c r="K11" s="77"/>
      <c r="L11" s="44"/>
      <c r="M11" s="44"/>
      <c r="N11" s="2"/>
      <c r="O11" s="2"/>
      <c r="P11" s="2"/>
      <c r="Q11" s="2"/>
      <c r="R11" s="6"/>
      <c r="S11" s="6"/>
      <c r="T11" s="6"/>
      <c r="U11" s="6"/>
      <c r="V11" s="6"/>
      <c r="W11" s="6"/>
      <c r="X11" s="6"/>
      <c r="Y11" s="6"/>
      <c r="Z11" s="6"/>
    </row>
    <row r="12" spans="1:26" ht="15.75" customHeight="1" x14ac:dyDescent="0.25">
      <c r="A12" s="94"/>
      <c r="B12" s="93"/>
      <c r="C12" s="93"/>
      <c r="D12" s="93"/>
      <c r="E12" s="93"/>
      <c r="F12" s="93"/>
      <c r="G12" s="93"/>
      <c r="H12" s="7"/>
      <c r="I12" s="88"/>
      <c r="J12" s="45"/>
      <c r="K12" s="46"/>
      <c r="L12" s="44"/>
      <c r="M12" s="44"/>
      <c r="N12" s="2"/>
      <c r="O12" s="2"/>
      <c r="P12" s="2"/>
      <c r="Q12" s="2"/>
      <c r="R12" s="6"/>
      <c r="S12" s="6"/>
      <c r="T12" s="6"/>
      <c r="U12" s="6"/>
      <c r="V12" s="6"/>
      <c r="W12" s="6"/>
      <c r="X12" s="6"/>
      <c r="Y12" s="6"/>
      <c r="Z12" s="6"/>
    </row>
    <row r="13" spans="1:26" ht="15.75" customHeight="1" x14ac:dyDescent="0.25">
      <c r="A13" s="89" t="s">
        <v>52</v>
      </c>
      <c r="B13" s="90"/>
      <c r="C13" s="90"/>
      <c r="D13" s="90"/>
      <c r="E13" s="90"/>
      <c r="F13" s="90"/>
      <c r="G13" s="90"/>
      <c r="H13" s="91"/>
      <c r="I13" s="88"/>
      <c r="J13" s="45"/>
      <c r="K13" s="46"/>
      <c r="L13" s="44"/>
      <c r="M13" s="44"/>
      <c r="N13" s="2"/>
      <c r="O13" s="2"/>
      <c r="P13" s="2"/>
      <c r="Q13" s="2"/>
      <c r="R13" s="6"/>
      <c r="S13" s="6"/>
      <c r="T13" s="6"/>
      <c r="U13" s="6"/>
      <c r="V13" s="6"/>
      <c r="W13" s="6"/>
      <c r="X13" s="6"/>
      <c r="Y13" s="6"/>
      <c r="Z13" s="6"/>
    </row>
    <row r="14" spans="1:26" ht="15.75" customHeight="1" x14ac:dyDescent="0.25">
      <c r="A14" s="52" t="s">
        <v>37</v>
      </c>
      <c r="B14" s="95"/>
      <c r="C14" s="95"/>
      <c r="D14" s="95"/>
      <c r="E14" s="95"/>
      <c r="F14" s="95"/>
      <c r="G14" s="96"/>
      <c r="H14" s="9">
        <f>'Исходные данные'!E15</f>
        <v>0.46</v>
      </c>
      <c r="I14" s="88"/>
      <c r="J14" s="45"/>
      <c r="K14" s="46"/>
      <c r="L14" s="44"/>
      <c r="M14" s="44"/>
      <c r="N14" s="2"/>
      <c r="O14" s="2"/>
      <c r="P14" s="2"/>
      <c r="Q14" s="2"/>
      <c r="R14" s="6"/>
      <c r="S14" s="6"/>
      <c r="T14" s="6"/>
      <c r="U14" s="6"/>
      <c r="V14" s="6"/>
      <c r="W14" s="6"/>
      <c r="X14" s="6"/>
      <c r="Y14" s="6"/>
      <c r="Z14" s="6"/>
    </row>
    <row r="15" spans="1:26" ht="15.75" customHeight="1" x14ac:dyDescent="0.25">
      <c r="A15" s="52" t="s">
        <v>53</v>
      </c>
      <c r="B15" s="95"/>
      <c r="C15" s="95"/>
      <c r="D15" s="95"/>
      <c r="E15" s="95"/>
      <c r="F15" s="95"/>
      <c r="G15" s="96"/>
      <c r="H15" s="9">
        <f>'Исходные данные'!E17</f>
        <v>0.91</v>
      </c>
      <c r="I15" s="88"/>
      <c r="J15" s="45"/>
      <c r="K15" s="46"/>
      <c r="L15" s="44"/>
      <c r="M15" s="44"/>
      <c r="N15" s="2"/>
      <c r="O15" s="2"/>
      <c r="P15" s="2"/>
      <c r="Q15" s="2"/>
      <c r="R15" s="6"/>
      <c r="S15" s="6"/>
      <c r="T15" s="6"/>
      <c r="U15" s="6"/>
      <c r="V15" s="6"/>
      <c r="W15" s="6"/>
      <c r="X15" s="6"/>
      <c r="Y15" s="6"/>
      <c r="Z15" s="6"/>
    </row>
    <row r="16" spans="1:26" ht="15.75" customHeight="1" x14ac:dyDescent="0.25">
      <c r="A16" s="52" t="s">
        <v>39</v>
      </c>
      <c r="B16" s="95"/>
      <c r="C16" s="95"/>
      <c r="D16" s="95"/>
      <c r="E16" s="95"/>
      <c r="F16" s="95"/>
      <c r="G16" s="96"/>
      <c r="H16" s="9">
        <f>'Исходные данные'!E19</f>
        <v>0.5</v>
      </c>
      <c r="I16" s="88"/>
      <c r="J16" s="45"/>
      <c r="K16" s="46"/>
      <c r="L16" s="44"/>
      <c r="M16" s="44"/>
      <c r="N16" s="2"/>
      <c r="O16" s="2"/>
      <c r="P16" s="2"/>
      <c r="Q16" s="2"/>
      <c r="R16" s="6"/>
      <c r="S16" s="6"/>
      <c r="T16" s="6"/>
      <c r="U16" s="6"/>
      <c r="V16" s="6"/>
      <c r="W16" s="6"/>
      <c r="X16" s="6"/>
      <c r="Y16" s="6"/>
      <c r="Z16" s="6"/>
    </row>
    <row r="17" spans="1:26" ht="15.75" customHeight="1" x14ac:dyDescent="0.25">
      <c r="A17" s="52" t="s">
        <v>54</v>
      </c>
      <c r="B17" s="95"/>
      <c r="C17" s="95"/>
      <c r="D17" s="95"/>
      <c r="E17" s="95"/>
      <c r="F17" s="95"/>
      <c r="G17" s="96"/>
      <c r="H17" s="9">
        <f>'Исходные данные'!E20</f>
        <v>1.79</v>
      </c>
      <c r="I17" s="88"/>
      <c r="J17" s="45"/>
      <c r="K17" s="46"/>
      <c r="L17" s="44"/>
      <c r="M17" s="44"/>
      <c r="N17" s="2"/>
      <c r="O17" s="2"/>
      <c r="P17" s="2"/>
      <c r="Q17" s="2"/>
      <c r="R17" s="6"/>
      <c r="S17" s="6"/>
      <c r="T17" s="6"/>
      <c r="U17" s="6"/>
      <c r="V17" s="6"/>
      <c r="W17" s="6"/>
      <c r="X17" s="6"/>
      <c r="Y17" s="6"/>
      <c r="Z17" s="6"/>
    </row>
    <row r="18" spans="1:26" ht="15.75" x14ac:dyDescent="0.25">
      <c r="A18" s="88"/>
      <c r="B18" s="88"/>
      <c r="C18" s="88"/>
      <c r="D18" s="88"/>
      <c r="E18" s="87"/>
      <c r="F18" s="87"/>
      <c r="G18" s="87"/>
      <c r="H18" s="87"/>
      <c r="I18" s="88"/>
      <c r="J18" s="76"/>
      <c r="K18" s="77"/>
      <c r="L18" s="44"/>
      <c r="M18" s="44"/>
      <c r="N18" s="2"/>
      <c r="O18" s="2"/>
      <c r="P18" s="2"/>
      <c r="Q18" s="2"/>
      <c r="R18" s="6"/>
      <c r="S18" s="6"/>
      <c r="T18" s="6"/>
      <c r="U18" s="6"/>
      <c r="V18" s="6"/>
      <c r="W18" s="6"/>
      <c r="X18" s="6"/>
      <c r="Y18" s="6"/>
      <c r="Z18" s="6"/>
    </row>
    <row r="19" spans="1:26" ht="15.75" x14ac:dyDescent="0.25">
      <c r="A19" s="78" t="str">
        <f>CONCATENATE("6. Период проведения проверки подконтрольности процедуры анализа ",'Исходные данные'!D9)</f>
        <v>6. Период проведения проверки подконтрольности процедуры анализа 15.01.2018 — 14.06.2018</v>
      </c>
      <c r="B19" s="79"/>
      <c r="C19" s="79"/>
      <c r="D19" s="79"/>
      <c r="E19" s="79"/>
      <c r="F19" s="79"/>
      <c r="G19" s="79"/>
      <c r="H19" s="79"/>
      <c r="I19" s="88"/>
      <c r="J19" s="76"/>
      <c r="K19" s="77"/>
      <c r="L19" s="44"/>
      <c r="M19" s="44"/>
      <c r="N19" s="2"/>
      <c r="O19" s="2"/>
      <c r="P19" s="2"/>
      <c r="Q19" s="2"/>
      <c r="R19" s="6"/>
      <c r="S19" s="6"/>
      <c r="T19" s="6"/>
      <c r="U19" s="6"/>
      <c r="V19" s="6"/>
      <c r="W19" s="6"/>
      <c r="X19" s="6"/>
      <c r="Y19" s="6"/>
      <c r="Z19" s="6"/>
    </row>
    <row r="20" spans="1:26" ht="15.75" x14ac:dyDescent="0.25">
      <c r="A20" s="88"/>
      <c r="B20" s="88"/>
      <c r="C20" s="88"/>
      <c r="D20" s="88"/>
      <c r="E20" s="87"/>
      <c r="F20" s="87"/>
      <c r="G20" s="87"/>
      <c r="H20" s="87"/>
      <c r="I20" s="88"/>
      <c r="J20" s="76"/>
      <c r="K20" s="77"/>
      <c r="L20" s="36"/>
      <c r="M20" s="44"/>
      <c r="N20" s="2"/>
      <c r="O20" s="2"/>
      <c r="P20" s="2"/>
      <c r="Q20" s="2"/>
      <c r="R20" s="6"/>
      <c r="S20" s="6"/>
      <c r="T20" s="6"/>
      <c r="U20" s="6"/>
      <c r="V20" s="6"/>
      <c r="W20" s="6"/>
      <c r="X20" s="6"/>
      <c r="Y20" s="6"/>
      <c r="Z20" s="6"/>
    </row>
    <row r="21" spans="1:26" ht="15.75" x14ac:dyDescent="0.25">
      <c r="A21" s="82" t="s">
        <v>55</v>
      </c>
      <c r="B21" s="97"/>
      <c r="C21" s="97"/>
      <c r="D21" s="97"/>
      <c r="E21" s="97"/>
      <c r="F21" s="97"/>
      <c r="G21" s="97"/>
      <c r="H21" s="97"/>
      <c r="I21" s="97"/>
      <c r="J21" s="97"/>
      <c r="K21" s="97"/>
      <c r="L21" s="97"/>
      <c r="M21" s="97"/>
      <c r="N21" s="2"/>
      <c r="O21" s="2"/>
      <c r="P21" s="2"/>
      <c r="Q21" s="2"/>
      <c r="R21" s="6"/>
      <c r="S21" s="6"/>
      <c r="T21" s="6"/>
      <c r="U21" s="6"/>
      <c r="V21" s="6"/>
      <c r="W21" s="6"/>
      <c r="X21" s="6"/>
      <c r="Y21" s="6"/>
      <c r="Z21" s="6"/>
    </row>
    <row r="22" spans="1:26" ht="15.75" x14ac:dyDescent="0.25">
      <c r="A22" s="88"/>
      <c r="B22" s="88"/>
      <c r="C22" s="88"/>
      <c r="D22" s="88"/>
      <c r="E22" s="87"/>
      <c r="F22" s="17"/>
      <c r="G22" s="87"/>
      <c r="H22" s="87"/>
      <c r="I22" s="88"/>
      <c r="J22" s="88"/>
      <c r="K22" s="88"/>
      <c r="L22" s="88"/>
      <c r="M22" s="88"/>
      <c r="N22" s="2"/>
      <c r="O22" s="2"/>
      <c r="P22" s="2"/>
      <c r="Q22" s="2"/>
      <c r="R22" s="6"/>
      <c r="S22" s="6"/>
      <c r="T22" s="6"/>
      <c r="U22" s="6"/>
      <c r="V22" s="6"/>
      <c r="W22" s="6"/>
      <c r="X22" s="6"/>
      <c r="Y22" s="6"/>
      <c r="Z22" s="6"/>
    </row>
    <row r="23" spans="1:26" ht="58.5" customHeight="1" x14ac:dyDescent="0.25">
      <c r="A23" s="10" t="s">
        <v>5</v>
      </c>
      <c r="B23" s="10" t="s">
        <v>6</v>
      </c>
      <c r="C23" s="9" t="s">
        <v>2</v>
      </c>
      <c r="D23" s="9" t="s">
        <v>3</v>
      </c>
      <c r="E23" s="9" t="s">
        <v>4</v>
      </c>
      <c r="F23" s="9" t="s">
        <v>23</v>
      </c>
      <c r="G23" s="9" t="s">
        <v>24</v>
      </c>
      <c r="H23" s="10" t="s">
        <v>26</v>
      </c>
      <c r="I23" s="10" t="s">
        <v>30</v>
      </c>
      <c r="J23" s="10" t="s">
        <v>25</v>
      </c>
      <c r="K23" s="10" t="s">
        <v>29</v>
      </c>
      <c r="L23" s="10" t="s">
        <v>31</v>
      </c>
      <c r="M23" s="42" t="s">
        <v>32</v>
      </c>
      <c r="N23" s="35"/>
      <c r="O23" s="7"/>
      <c r="P23" s="7"/>
      <c r="Q23" s="7"/>
      <c r="R23" s="6"/>
      <c r="S23" s="6"/>
      <c r="T23" s="6"/>
      <c r="U23" s="6"/>
      <c r="V23" s="6"/>
      <c r="W23" s="6"/>
      <c r="X23" s="6"/>
      <c r="Y23" s="6"/>
      <c r="Z23" s="6"/>
    </row>
    <row r="24" spans="1:26" ht="18.75" customHeight="1" x14ac:dyDescent="0.25">
      <c r="A24" s="9">
        <f>IF(C24="","",1)</f>
        <v>1</v>
      </c>
      <c r="B24" s="98">
        <f>IF(ISBLANK('Исходные данные'!B25),"",'Исходные данные'!B25)</f>
        <v>43115</v>
      </c>
      <c r="C24" s="9">
        <f>IF(ISBLANK('Исходные данные'!C25),"",'Исходные данные'!C25)</f>
        <v>34.6</v>
      </c>
      <c r="D24" s="9">
        <f>IF(ISBLANK('Исходные данные'!D25),"",'Исходные данные'!D25)</f>
        <v>34.6</v>
      </c>
      <c r="E24" s="9">
        <f>IF(OR(C24="",D24=""),"",AVERAGE(C24:D24))</f>
        <v>34.6</v>
      </c>
      <c r="F24" s="25">
        <f>IFERROR(AVERAGE(E24:E33),"")</f>
        <v>34.328571428571429</v>
      </c>
      <c r="G24" s="25">
        <f>IFERROR(_xlfn.STDEV.S(E24:E33),"")</f>
        <v>0.17994708216848684</v>
      </c>
      <c r="H24" s="25">
        <f>IF(COUNT(E24:E33)&lt;4,1.54*H15,H15*VLOOKUP(COUNT(E24:E33)-1,B41:C58,2,TRUE))</f>
        <v>1.3194999999999999</v>
      </c>
      <c r="I24" s="25" t="str">
        <f>IF(G24="","",IF(G24&lt;=H24,"выполняется","не выполняется"))</f>
        <v>выполняется</v>
      </c>
      <c r="J24" s="25">
        <f>IFERROR(F24-H10,"")</f>
        <v>-7.1428571428569398E-2</v>
      </c>
      <c r="K24" s="26">
        <f>IFERROR(SQRT((_xlfn.T.INV(0.975,COUNT(E24:E33)-1)*H15)^2/COUNT(E24:E33)+H16^2),"")</f>
        <v>0.97893144343231631</v>
      </c>
      <c r="L24" s="25" t="str">
        <f>IF(K24="","",IF(ABS(J24)&lt;=K24,"выполняется","не выполняется"))</f>
        <v>выполняется</v>
      </c>
      <c r="M24" s="43" t="str">
        <f>IF(G24="","",IF(AND(I24="выполняется",L24="выполняется"),"удовлетворительная","неудовлетворительная"))</f>
        <v>удовлетворительная</v>
      </c>
      <c r="N24" s="35"/>
      <c r="O24" s="7"/>
      <c r="P24" s="7"/>
      <c r="Q24" s="7"/>
    </row>
    <row r="25" spans="1:26" ht="18.75" customHeight="1" x14ac:dyDescent="0.25">
      <c r="A25" s="9">
        <f>IF(C25="","",2)</f>
        <v>2</v>
      </c>
      <c r="B25" s="98">
        <f>IF(ISBLANK('Исходные данные'!B26),"",'Исходные данные'!B26)</f>
        <v>43152</v>
      </c>
      <c r="C25" s="9">
        <f>IF(ISBLANK('Исходные данные'!C26),"",'Исходные данные'!C26)</f>
        <v>34.4</v>
      </c>
      <c r="D25" s="9">
        <f>IF(ISBLANK('Исходные данные'!D26),"",'Исходные данные'!D26)</f>
        <v>34.4</v>
      </c>
      <c r="E25" s="9">
        <f t="shared" ref="E25:E33" si="0">IF(OR(C25="",D25=""),"",AVERAGE(C25:D25))</f>
        <v>34.4</v>
      </c>
      <c r="F25" s="26"/>
      <c r="G25" s="26"/>
      <c r="H25" s="26"/>
      <c r="I25" s="26"/>
      <c r="J25" s="26"/>
      <c r="K25" s="37"/>
      <c r="L25" s="26"/>
      <c r="M25" s="26"/>
      <c r="N25" s="40"/>
      <c r="O25" s="40"/>
      <c r="P25" s="7"/>
      <c r="Q25" s="7"/>
    </row>
    <row r="26" spans="1:26" ht="18.75" customHeight="1" x14ac:dyDescent="0.25">
      <c r="A26" s="9">
        <f>IF(C26="","",3)</f>
        <v>3</v>
      </c>
      <c r="B26" s="98">
        <f>IF(ISBLANK('Исходные данные'!B27),"",'Исходные данные'!B27)</f>
        <v>43182</v>
      </c>
      <c r="C26" s="9">
        <f>IF(ISBLANK('Исходные данные'!C27),"",'Исходные данные'!C27)</f>
        <v>34.1</v>
      </c>
      <c r="D26" s="9">
        <f>IF(ISBLANK('Исходные данные'!D27),"",'Исходные данные'!D27)</f>
        <v>34.299999999999997</v>
      </c>
      <c r="E26" s="9">
        <f t="shared" si="0"/>
        <v>34.200000000000003</v>
      </c>
      <c r="F26" s="26"/>
      <c r="G26" s="26"/>
      <c r="H26" s="26"/>
      <c r="I26" s="26"/>
      <c r="J26" s="26"/>
      <c r="K26" s="38"/>
      <c r="L26" s="26"/>
      <c r="M26" s="26"/>
      <c r="N26" s="41"/>
      <c r="O26" s="41"/>
      <c r="P26" s="7"/>
      <c r="Q26" s="7"/>
    </row>
    <row r="27" spans="1:26" ht="18.75" customHeight="1" x14ac:dyDescent="0.25">
      <c r="A27" s="9">
        <f>IF(C27="","",4)</f>
        <v>4</v>
      </c>
      <c r="B27" s="98">
        <f>IF(ISBLANK('Исходные данные'!B28),"",'Исходные данные'!B28)</f>
        <v>43195</v>
      </c>
      <c r="C27" s="9">
        <f>IF(ISBLANK('Исходные данные'!C28),"",'Исходные данные'!C28)</f>
        <v>34.4</v>
      </c>
      <c r="D27" s="9">
        <f>IF(ISBLANK('Исходные данные'!D28),"",'Исходные данные'!D28)</f>
        <v>34</v>
      </c>
      <c r="E27" s="9">
        <f t="shared" si="0"/>
        <v>34.200000000000003</v>
      </c>
      <c r="F27" s="26"/>
      <c r="G27" s="26"/>
      <c r="H27" s="26"/>
      <c r="I27" s="26"/>
      <c r="J27" s="26"/>
      <c r="K27" s="38"/>
      <c r="L27" s="26"/>
      <c r="M27" s="26"/>
      <c r="N27" s="41"/>
      <c r="O27" s="41"/>
      <c r="P27" s="7"/>
      <c r="Q27" s="7"/>
    </row>
    <row r="28" spans="1:26" ht="18.75" customHeight="1" x14ac:dyDescent="0.25">
      <c r="A28" s="9">
        <f>IF(C28="","",5)</f>
        <v>5</v>
      </c>
      <c r="B28" s="98">
        <f>IF(ISBLANK('Исходные данные'!B29),"",'Исходные данные'!B29)</f>
        <v>43201</v>
      </c>
      <c r="C28" s="9">
        <f>IF(ISBLANK('Исходные данные'!C29),"",'Исходные данные'!C29)</f>
        <v>34</v>
      </c>
      <c r="D28" s="9">
        <f>IF(ISBLANK('Исходные данные'!D29),"",'Исходные данные'!D29)</f>
        <v>34.200000000000003</v>
      </c>
      <c r="E28" s="9">
        <f t="shared" si="0"/>
        <v>34.1</v>
      </c>
      <c r="F28" s="26"/>
      <c r="G28" s="26"/>
      <c r="H28" s="26"/>
      <c r="I28" s="26"/>
      <c r="J28" s="26"/>
      <c r="K28" s="38"/>
      <c r="L28" s="26"/>
      <c r="M28" s="26"/>
      <c r="N28" s="41"/>
      <c r="O28" s="41"/>
      <c r="P28" s="7"/>
      <c r="Q28" s="7"/>
    </row>
    <row r="29" spans="1:26" ht="18.75" customHeight="1" x14ac:dyDescent="0.25">
      <c r="A29" s="9">
        <f>IF(C29="","",6)</f>
        <v>6</v>
      </c>
      <c r="B29" s="98">
        <f>IF(ISBLANK('Исходные данные'!B30),"",'Исходные данные'!B30)</f>
        <v>43231</v>
      </c>
      <c r="C29" s="9">
        <f>IF(ISBLANK('Исходные данные'!C30),"",'Исходные данные'!C30)</f>
        <v>34.4</v>
      </c>
      <c r="D29" s="9">
        <f>IF(ISBLANK('Исходные данные'!D30),"",'Исходные данные'!D30)</f>
        <v>34.200000000000003</v>
      </c>
      <c r="E29" s="9">
        <f t="shared" si="0"/>
        <v>34.299999999999997</v>
      </c>
      <c r="F29" s="26"/>
      <c r="G29" s="26"/>
      <c r="H29" s="26"/>
      <c r="I29" s="26"/>
      <c r="J29" s="26"/>
      <c r="K29" s="38"/>
      <c r="L29" s="26"/>
      <c r="M29" s="26"/>
      <c r="N29" s="41"/>
      <c r="O29" s="41"/>
      <c r="P29" s="7"/>
      <c r="Q29" s="7"/>
    </row>
    <row r="30" spans="1:26" ht="18.75" customHeight="1" x14ac:dyDescent="0.25">
      <c r="A30" s="9">
        <f>IF(C30="","",7)</f>
        <v>7</v>
      </c>
      <c r="B30" s="98">
        <f>IF(ISBLANK('Исходные данные'!B31),"",'Исходные данные'!B31)</f>
        <v>43265</v>
      </c>
      <c r="C30" s="9">
        <f>IF(ISBLANK('Исходные данные'!C31),"",'Исходные данные'!C31)</f>
        <v>34.6</v>
      </c>
      <c r="D30" s="9">
        <f>IF(ISBLANK('Исходные данные'!D31),"",'Исходные данные'!D31)</f>
        <v>34.4</v>
      </c>
      <c r="E30" s="9">
        <f t="shared" si="0"/>
        <v>34.5</v>
      </c>
      <c r="F30" s="26"/>
      <c r="G30" s="26"/>
      <c r="H30" s="26"/>
      <c r="I30" s="26"/>
      <c r="J30" s="26"/>
      <c r="K30" s="38"/>
      <c r="L30" s="26"/>
      <c r="M30" s="26"/>
      <c r="N30" s="41"/>
      <c r="O30" s="40"/>
      <c r="P30" s="7"/>
      <c r="Q30" s="7"/>
    </row>
    <row r="31" spans="1:26" ht="18.75" customHeight="1" x14ac:dyDescent="0.25">
      <c r="A31" s="9" t="str">
        <f>IF(C31="","",8)</f>
        <v/>
      </c>
      <c r="B31" s="98" t="str">
        <f>IF(ISBLANK('Исходные данные'!B32),"",'Исходные данные'!B32)</f>
        <v/>
      </c>
      <c r="C31" s="9" t="str">
        <f>IF(ISBLANK('Исходные данные'!C32),"",'Исходные данные'!C32)</f>
        <v/>
      </c>
      <c r="D31" s="9" t="str">
        <f>IF(ISBLANK('Исходные данные'!D32),"",'Исходные данные'!D32)</f>
        <v/>
      </c>
      <c r="E31" s="9" t="str">
        <f t="shared" si="0"/>
        <v/>
      </c>
      <c r="F31" s="26"/>
      <c r="G31" s="26"/>
      <c r="H31" s="26"/>
      <c r="I31" s="26"/>
      <c r="J31" s="26"/>
      <c r="K31" s="38"/>
      <c r="L31" s="26"/>
      <c r="M31" s="26"/>
      <c r="N31" s="41"/>
      <c r="O31" s="40"/>
      <c r="P31" s="7"/>
      <c r="Q31" s="7"/>
    </row>
    <row r="32" spans="1:26" ht="18.75" customHeight="1" x14ac:dyDescent="0.25">
      <c r="A32" s="9" t="str">
        <f>IF(C32="","",9)</f>
        <v/>
      </c>
      <c r="B32" s="98" t="str">
        <f>IF(ISBLANK('Исходные данные'!B33),"",'Исходные данные'!B33)</f>
        <v/>
      </c>
      <c r="C32" s="9" t="str">
        <f>IF(ISBLANK('Исходные данные'!C33),"",'Исходные данные'!C33)</f>
        <v/>
      </c>
      <c r="D32" s="9" t="str">
        <f>IF(ISBLANK('Исходные данные'!D33),"",'Исходные данные'!D33)</f>
        <v/>
      </c>
      <c r="E32" s="9" t="str">
        <f t="shared" si="0"/>
        <v/>
      </c>
      <c r="F32" s="26"/>
      <c r="G32" s="26"/>
      <c r="H32" s="26"/>
      <c r="I32" s="26"/>
      <c r="J32" s="26"/>
      <c r="K32" s="38"/>
      <c r="L32" s="26"/>
      <c r="M32" s="26"/>
      <c r="N32" s="41"/>
      <c r="O32" s="40"/>
      <c r="P32" s="7"/>
      <c r="Q32" s="7"/>
    </row>
    <row r="33" spans="1:17" ht="18.75" customHeight="1" x14ac:dyDescent="0.25">
      <c r="A33" s="9" t="str">
        <f>IF(C33="","",10)</f>
        <v/>
      </c>
      <c r="B33" s="98" t="str">
        <f>IF(ISBLANK('Исходные данные'!B34),"",'Исходные данные'!B34)</f>
        <v/>
      </c>
      <c r="C33" s="9" t="str">
        <f>IF(ISBLANK('Исходные данные'!C34),"",'Исходные данные'!C34)</f>
        <v/>
      </c>
      <c r="D33" s="9" t="str">
        <f>IF(ISBLANK('Исходные данные'!D34),"",'Исходные данные'!D34)</f>
        <v/>
      </c>
      <c r="E33" s="9" t="str">
        <f t="shared" si="0"/>
        <v/>
      </c>
      <c r="F33" s="27"/>
      <c r="G33" s="27"/>
      <c r="H33" s="27"/>
      <c r="I33" s="27"/>
      <c r="J33" s="27"/>
      <c r="K33" s="39"/>
      <c r="L33" s="27"/>
      <c r="M33" s="27"/>
      <c r="N33" s="41"/>
      <c r="O33" s="40"/>
      <c r="P33" s="7"/>
      <c r="Q33" s="7"/>
    </row>
    <row r="34" spans="1:17" ht="27.75" customHeight="1" x14ac:dyDescent="0.25">
      <c r="A34" s="99" t="str">
        <f>IF(COUNT(E24:E33)&gt;=5,CONCATENATE("Примечание: L = ",COUNT(E24:E33)," , условие L ≥ 5 выполняется."),"ВНИМАНИЕ!!! Недостаточное количество контрольных процедур (менее пяти)!")</f>
        <v>Примечание: L = 7 , условие L ≥ 5 выполняется.</v>
      </c>
      <c r="B34" s="100"/>
      <c r="C34" s="7"/>
      <c r="D34" s="7"/>
      <c r="E34" s="7"/>
      <c r="F34" s="7"/>
      <c r="G34" s="7"/>
      <c r="H34" s="7"/>
      <c r="I34" s="7"/>
      <c r="J34" s="11"/>
      <c r="K34" s="32"/>
      <c r="L34" s="7"/>
      <c r="M34" s="7"/>
      <c r="N34" s="33"/>
      <c r="O34" s="34"/>
      <c r="P34" s="7"/>
      <c r="Q34" s="7"/>
    </row>
    <row r="35" spans="1:17" ht="27.75" customHeight="1" x14ac:dyDescent="0.25">
      <c r="A35" s="99"/>
      <c r="B35" s="100"/>
      <c r="C35" s="7"/>
      <c r="D35" s="7"/>
      <c r="E35" s="7"/>
      <c r="F35" s="7"/>
      <c r="G35" s="7"/>
      <c r="H35" s="7"/>
      <c r="I35" s="7"/>
      <c r="J35" s="7"/>
      <c r="K35" s="32"/>
      <c r="L35" s="7"/>
      <c r="M35" s="7"/>
      <c r="N35" s="33"/>
      <c r="O35" s="34"/>
      <c r="P35" s="7"/>
      <c r="Q35" s="7"/>
    </row>
    <row r="36" spans="1:17" ht="21.75" customHeight="1" x14ac:dyDescent="0.25">
      <c r="A36" s="101" t="str">
        <f>'Исходные данные'!D36</f>
        <v>Инженер-химик</v>
      </c>
      <c r="B36" s="102"/>
      <c r="C36" s="102"/>
      <c r="D36" s="102"/>
      <c r="E36" s="102"/>
      <c r="F36" s="102"/>
      <c r="G36" s="87"/>
      <c r="H36" s="7"/>
      <c r="I36" s="7"/>
      <c r="J36" s="87"/>
      <c r="K36" s="103" t="str">
        <f>'Исходные данные'!D37</f>
        <v>И.И. Петров</v>
      </c>
      <c r="L36" s="102"/>
      <c r="M36" s="102"/>
      <c r="O36" s="8"/>
    </row>
    <row r="37" spans="1:17" ht="40.5" customHeight="1" x14ac:dyDescent="0.25">
      <c r="A37" s="101" t="str">
        <f>'Исходные данные'!D38</f>
        <v>Менеджер по качеству</v>
      </c>
      <c r="B37" s="102"/>
      <c r="C37" s="102"/>
      <c r="D37" s="102"/>
      <c r="E37" s="102"/>
      <c r="F37" s="102"/>
      <c r="G37" s="87"/>
      <c r="H37" s="7"/>
      <c r="I37" s="7"/>
      <c r="J37" s="87"/>
      <c r="K37" s="103" t="str">
        <f>'Исходные данные'!D39</f>
        <v>П.П. Иванов</v>
      </c>
      <c r="L37" s="102"/>
      <c r="M37" s="102" t="str">
        <f>'Исходные данные'!D39</f>
        <v>П.П. Иванов</v>
      </c>
      <c r="N37" s="6"/>
      <c r="O37" s="24"/>
      <c r="P37" s="23"/>
      <c r="Q37" s="23"/>
    </row>
    <row r="38" spans="1:17" ht="15.75" x14ac:dyDescent="0.25">
      <c r="A38" s="2"/>
      <c r="B38" s="2"/>
      <c r="C38" s="2"/>
      <c r="D38" s="2"/>
    </row>
    <row r="39" spans="1:17" ht="15.75" x14ac:dyDescent="0.25">
      <c r="A39" s="2"/>
      <c r="B39" s="2"/>
      <c r="C39" s="2"/>
      <c r="D39" s="2"/>
    </row>
    <row r="40" spans="1:17" ht="15.75" x14ac:dyDescent="0.25">
      <c r="A40" s="2"/>
      <c r="B40" s="3" t="s">
        <v>28</v>
      </c>
      <c r="C40" s="3" t="s">
        <v>56</v>
      </c>
      <c r="D40" s="2"/>
      <c r="E40" s="12"/>
      <c r="F40" s="8"/>
    </row>
    <row r="41" spans="1:17" ht="15.75" x14ac:dyDescent="0.25">
      <c r="A41" s="2"/>
      <c r="B41" s="4">
        <v>4</v>
      </c>
      <c r="C41" s="4">
        <v>1.54</v>
      </c>
      <c r="D41" s="2"/>
      <c r="E41" s="28"/>
      <c r="F41" s="29"/>
    </row>
    <row r="42" spans="1:17" ht="15.75" x14ac:dyDescent="0.25">
      <c r="A42" s="2"/>
      <c r="B42" s="4">
        <v>5</v>
      </c>
      <c r="C42" s="4">
        <v>1.49</v>
      </c>
      <c r="D42" s="2"/>
      <c r="E42" s="28"/>
      <c r="F42" s="30"/>
    </row>
    <row r="43" spans="1:17" ht="15.75" x14ac:dyDescent="0.25">
      <c r="A43" s="2"/>
      <c r="B43" s="4">
        <v>6</v>
      </c>
      <c r="C43" s="4">
        <v>1.45</v>
      </c>
      <c r="D43" s="2"/>
      <c r="E43" s="28"/>
      <c r="F43" s="30"/>
    </row>
    <row r="44" spans="1:17" ht="15.75" x14ac:dyDescent="0.25">
      <c r="A44" s="2"/>
      <c r="B44" s="4">
        <v>7</v>
      </c>
      <c r="C44" s="4">
        <v>1.42</v>
      </c>
      <c r="D44" s="2"/>
      <c r="E44" s="28"/>
      <c r="F44" s="30"/>
    </row>
    <row r="45" spans="1:17" ht="15.75" x14ac:dyDescent="0.25">
      <c r="A45" s="2"/>
      <c r="B45" s="4">
        <v>8</v>
      </c>
      <c r="C45" s="4">
        <v>1.39</v>
      </c>
      <c r="D45" s="2"/>
      <c r="E45" s="28"/>
      <c r="F45" s="30"/>
    </row>
    <row r="46" spans="1:17" ht="15.75" x14ac:dyDescent="0.25">
      <c r="A46" s="2"/>
      <c r="B46" s="4">
        <v>9</v>
      </c>
      <c r="C46" s="4">
        <v>1.37</v>
      </c>
      <c r="D46" s="2"/>
      <c r="E46" s="28"/>
      <c r="F46" s="30"/>
    </row>
    <row r="47" spans="1:17" ht="15.75" x14ac:dyDescent="0.25">
      <c r="A47" s="2"/>
      <c r="B47" s="4">
        <v>10</v>
      </c>
      <c r="C47" s="4">
        <v>1.35</v>
      </c>
      <c r="D47" s="2"/>
      <c r="E47" s="28"/>
      <c r="F47" s="31"/>
    </row>
    <row r="48" spans="1:17" ht="15.75" x14ac:dyDescent="0.25">
      <c r="A48" s="2"/>
      <c r="B48" s="4">
        <v>11</v>
      </c>
      <c r="C48" s="4">
        <v>1.34</v>
      </c>
      <c r="D48" s="2"/>
      <c r="E48" s="28"/>
      <c r="F48" s="30"/>
    </row>
    <row r="49" spans="1:6" ht="15.75" x14ac:dyDescent="0.25">
      <c r="A49" s="2"/>
      <c r="B49" s="4">
        <v>12</v>
      </c>
      <c r="C49" s="4">
        <v>1.32</v>
      </c>
      <c r="D49" s="2"/>
      <c r="E49" s="28"/>
      <c r="F49" s="30"/>
    </row>
    <row r="50" spans="1:6" ht="15.75" x14ac:dyDescent="0.25">
      <c r="A50" s="2"/>
      <c r="B50" s="4">
        <v>13</v>
      </c>
      <c r="C50" s="4">
        <v>1.31</v>
      </c>
      <c r="D50" s="2"/>
      <c r="E50" s="28"/>
      <c r="F50" s="30"/>
    </row>
    <row r="51" spans="1:6" ht="15.75" x14ac:dyDescent="0.25">
      <c r="A51" s="2"/>
      <c r="B51" s="4">
        <v>14</v>
      </c>
      <c r="C51" s="4">
        <v>1.3</v>
      </c>
      <c r="D51" s="2"/>
      <c r="E51" s="28"/>
      <c r="F51" s="30"/>
    </row>
    <row r="52" spans="1:6" ht="15.75" x14ac:dyDescent="0.25">
      <c r="A52" s="2"/>
      <c r="B52" s="4">
        <v>15</v>
      </c>
      <c r="C52" s="4">
        <v>1.29</v>
      </c>
      <c r="D52" s="2"/>
      <c r="E52" s="28"/>
      <c r="F52" s="30"/>
    </row>
    <row r="53" spans="1:6" ht="15.75" x14ac:dyDescent="0.25">
      <c r="A53" s="2"/>
      <c r="B53" s="4">
        <v>16</v>
      </c>
      <c r="C53" s="4">
        <v>1.28</v>
      </c>
      <c r="D53" s="2"/>
      <c r="E53" s="28"/>
      <c r="F53" s="30"/>
    </row>
    <row r="54" spans="1:6" ht="15.75" x14ac:dyDescent="0.25">
      <c r="A54" s="2"/>
      <c r="B54" s="4">
        <v>17</v>
      </c>
      <c r="C54" s="4">
        <v>1.27</v>
      </c>
      <c r="D54" s="2"/>
      <c r="E54" s="28"/>
      <c r="F54" s="30"/>
    </row>
    <row r="55" spans="1:6" ht="15.75" x14ac:dyDescent="0.25">
      <c r="A55" s="2"/>
      <c r="B55" s="4">
        <v>18</v>
      </c>
      <c r="C55" s="4">
        <v>1.27</v>
      </c>
      <c r="D55" s="2"/>
      <c r="E55" s="28"/>
      <c r="F55" s="30"/>
    </row>
    <row r="56" spans="1:6" ht="15.75" x14ac:dyDescent="0.25">
      <c r="A56" s="2"/>
      <c r="B56" s="4">
        <v>19</v>
      </c>
      <c r="C56" s="4">
        <v>1.26</v>
      </c>
      <c r="D56" s="2"/>
      <c r="E56" s="28"/>
      <c r="F56" s="30"/>
    </row>
    <row r="57" spans="1:6" ht="15.75" x14ac:dyDescent="0.25">
      <c r="A57" s="2"/>
      <c r="B57" s="4">
        <v>20</v>
      </c>
      <c r="C57" s="4">
        <v>1.25</v>
      </c>
      <c r="D57" s="2"/>
      <c r="E57" s="28"/>
      <c r="F57" s="30"/>
    </row>
    <row r="58" spans="1:6" ht="15.75" x14ac:dyDescent="0.25">
      <c r="A58" s="2"/>
      <c r="B58" s="4">
        <v>30</v>
      </c>
      <c r="C58" s="4">
        <v>1.21</v>
      </c>
      <c r="D58" s="2"/>
      <c r="E58" s="28"/>
      <c r="F58" s="30"/>
    </row>
    <row r="59" spans="1:6" ht="15.75" x14ac:dyDescent="0.25">
      <c r="A59" s="2"/>
      <c r="B59" s="2"/>
      <c r="C59" s="2"/>
      <c r="D59" s="2"/>
    </row>
    <row r="60" spans="1:6" ht="15.75" x14ac:dyDescent="0.25">
      <c r="A60" s="2"/>
      <c r="B60" s="2"/>
      <c r="C60" s="2"/>
      <c r="D60" s="2"/>
    </row>
    <row r="61" spans="1:6" ht="15.75" x14ac:dyDescent="0.25">
      <c r="A61" s="2"/>
      <c r="B61" s="2"/>
      <c r="C61" s="2"/>
      <c r="D61" s="2"/>
    </row>
    <row r="62" spans="1:6" ht="15.75" x14ac:dyDescent="0.25">
      <c r="A62" s="2"/>
      <c r="B62" s="2"/>
      <c r="C62" s="2"/>
      <c r="D62" s="2"/>
    </row>
    <row r="63" spans="1:6" ht="15.75" x14ac:dyDescent="0.25">
      <c r="A63" s="2"/>
      <c r="B63" s="2"/>
      <c r="C63" s="2"/>
      <c r="D63" s="2"/>
    </row>
    <row r="64" spans="1:6" ht="15.75" x14ac:dyDescent="0.25">
      <c r="A64" s="2"/>
      <c r="B64" s="2"/>
      <c r="C64" s="2"/>
      <c r="D64" s="2"/>
    </row>
    <row r="65" spans="1:4" ht="15.75" x14ac:dyDescent="0.25">
      <c r="A65" s="2"/>
      <c r="B65" s="2"/>
      <c r="C65" s="2"/>
      <c r="D65" s="2"/>
    </row>
  </sheetData>
  <sheetProtection sheet="1" objects="1" scenarios="1" formatCells="0" formatColumns="0" formatRows="0"/>
  <mergeCells count="21">
    <mergeCell ref="A17:G17"/>
    <mergeCell ref="A1:M1"/>
    <mergeCell ref="A37:F37"/>
    <mergeCell ref="A10:G10"/>
    <mergeCell ref="A11:G11"/>
    <mergeCell ref="J9:K9"/>
    <mergeCell ref="J10:K10"/>
    <mergeCell ref="J11:K11"/>
    <mergeCell ref="J18:K18"/>
    <mergeCell ref="J19:K19"/>
    <mergeCell ref="J20:K20"/>
    <mergeCell ref="A19:H19"/>
    <mergeCell ref="K37:M37"/>
    <mergeCell ref="A21:M21"/>
    <mergeCell ref="A36:F36"/>
    <mergeCell ref="K36:M36"/>
    <mergeCell ref="A9:H9"/>
    <mergeCell ref="A13:H13"/>
    <mergeCell ref="A14:G14"/>
    <mergeCell ref="A15:G15"/>
    <mergeCell ref="A16:G16"/>
  </mergeCells>
  <pageMargins left="0.39370078740157483" right="0.39370078740157483" top="0.59055118110236227" bottom="0.39370078740157483" header="0.19685039370078741" footer="0.19685039370078741"/>
  <pageSetup paperSize="9" scale="66" fitToHeight="0" orientation="landscape" r:id="rId1"/>
  <colBreaks count="1" manualBreakCount="1">
    <brk id="1" max="3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Исходные данные</vt:lpstr>
      <vt:lpstr>Расчет ПППА</vt:lpstr>
      <vt:lpstr>'Исходные данные'!Область_печати</vt:lpstr>
      <vt:lpstr>'Расчет ПППА'!Область_печати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2018-11-18T15:21:28Z</dcterms:modified>
</cp:coreProperties>
</file>